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банк" sheetId="1" r:id="rId1"/>
    <sheet name="ящички" sheetId="2" r:id="rId2"/>
    <sheet name="касса" sheetId="3" r:id="rId3"/>
  </sheets>
  <definedNames/>
  <calcPr fullCalcOnLoad="1"/>
</workbook>
</file>

<file path=xl/sharedStrings.xml><?xml version="1.0" encoding="utf-8"?>
<sst xmlns="http://schemas.openxmlformats.org/spreadsheetml/2006/main" count="440" uniqueCount="268">
  <si>
    <t>дата</t>
  </si>
  <si>
    <t>объявление</t>
  </si>
  <si>
    <t>смс</t>
  </si>
  <si>
    <t>тркр17.01.2016</t>
  </si>
  <si>
    <t>4943437,35,0905952</t>
  </si>
  <si>
    <t>тркр22.01.2016</t>
  </si>
  <si>
    <t>4943491,92,40,93</t>
  </si>
  <si>
    <t>тркр24.01.2016</t>
  </si>
  <si>
    <t>4943493,94,95,88</t>
  </si>
  <si>
    <t>тркр14.02.2016</t>
  </si>
  <si>
    <t>4943423,70,25,26,22,24</t>
  </si>
  <si>
    <t>тркр21.02.2016</t>
  </si>
  <si>
    <t>4943473,58,56,59,60</t>
  </si>
  <si>
    <t>тркр26.02.2016</t>
  </si>
  <si>
    <t>49443434,33,31,32,54</t>
  </si>
  <si>
    <t>ТРКР07.03.2016</t>
  </si>
  <si>
    <t>8053975,71,72,76</t>
  </si>
  <si>
    <t>ТРКР12.03.2016</t>
  </si>
  <si>
    <t>8053985,86,91,74,89,90</t>
  </si>
  <si>
    <t>тркр19.03.2016</t>
  </si>
  <si>
    <t>8053987,3961,3963,3965</t>
  </si>
  <si>
    <t>тркр09.04.2016</t>
  </si>
  <si>
    <t>8053969,4000,3967,3966,3968</t>
  </si>
  <si>
    <t>тркр18.06.2016</t>
  </si>
  <si>
    <t>1603260,3259,3277,3279</t>
  </si>
  <si>
    <t>тркр19.06.2016</t>
  </si>
  <si>
    <t>1603255,3256,3257,251,254</t>
  </si>
  <si>
    <t>тркр10.07.2016</t>
  </si>
  <si>
    <t>1779913,9912,1603296,1779911</t>
  </si>
  <si>
    <t>тркр24.07.2016</t>
  </si>
  <si>
    <t>тркр05.08.2016</t>
  </si>
  <si>
    <t>3372682,1779932,28,31,35</t>
  </si>
  <si>
    <t>тркр12.08.2016</t>
  </si>
  <si>
    <t>1779902,09,62,10,65</t>
  </si>
  <si>
    <t>тркр04.09.2016</t>
  </si>
  <si>
    <t>27193594,592,591,591</t>
  </si>
  <si>
    <t>тркр03.09.2016</t>
  </si>
  <si>
    <t>33726851,6075861,1779903,1779902,1779901</t>
  </si>
  <si>
    <t>тркр10.09.2016</t>
  </si>
  <si>
    <t>27193597,96,95,98,600</t>
  </si>
  <si>
    <t>тркр11.09.2016</t>
  </si>
  <si>
    <t>2719358,88,87</t>
  </si>
  <si>
    <t>тркр08.10.2016</t>
  </si>
  <si>
    <t>27193566,567,586,590,6075868</t>
  </si>
  <si>
    <t>тркр09.10.2016</t>
  </si>
  <si>
    <t>27193568,569,557,570</t>
  </si>
  <si>
    <t>тркр05.11.2016</t>
  </si>
  <si>
    <t>6033752,4943429,27193558,6033765,6033751</t>
  </si>
  <si>
    <t>тркр06.11.2016</t>
  </si>
  <si>
    <t>6033791,3791,3794</t>
  </si>
  <si>
    <t>тркр11.12.2016</t>
  </si>
  <si>
    <t>6075890,6033754,3755,3753,6075881,6033771,3773,6075796,6033756,3758</t>
  </si>
  <si>
    <t>РОДНИК</t>
  </si>
  <si>
    <t>мо14.09.2016</t>
  </si>
  <si>
    <t>МЕГАОБУВЬ</t>
  </si>
  <si>
    <t>пат12.01.2016</t>
  </si>
  <si>
    <t>пат20.01.2016</t>
  </si>
  <si>
    <t>4943409,05,08</t>
  </si>
  <si>
    <t>пат27.01.2016</t>
  </si>
  <si>
    <t>пат05.02.2016</t>
  </si>
  <si>
    <t>4943447,03,01</t>
  </si>
  <si>
    <t>пат13.02.2016</t>
  </si>
  <si>
    <t>4943483,81,82</t>
  </si>
  <si>
    <t>пат27.02.2016</t>
  </si>
  <si>
    <t>4943472,87,71,77</t>
  </si>
  <si>
    <t>пат11.03.2016</t>
  </si>
  <si>
    <t>4943488,63,61,62</t>
  </si>
  <si>
    <t>пат22.03.2016</t>
  </si>
  <si>
    <t>8053976,3980,3978,3979</t>
  </si>
  <si>
    <t>пат01.04.2016</t>
  </si>
  <si>
    <t>8053998,3994,3993,3992</t>
  </si>
  <si>
    <t>пат05.04.2016</t>
  </si>
  <si>
    <t>пат15.04.2016</t>
  </si>
  <si>
    <t>8053970,3372657,996,997</t>
  </si>
  <si>
    <t>пат03.05.2016</t>
  </si>
  <si>
    <t>3372671,673,672</t>
  </si>
  <si>
    <t>пат23.05.2016</t>
  </si>
  <si>
    <t>3372670,2669,2664,2663</t>
  </si>
  <si>
    <t>пат11.07.2016</t>
  </si>
  <si>
    <t>1779917,177916,1779918</t>
  </si>
  <si>
    <t>пат03.07.2016</t>
  </si>
  <si>
    <t>магазин патриот</t>
  </si>
  <si>
    <t xml:space="preserve">Ресторан "Патриот" 2эт </t>
  </si>
  <si>
    <t>пат04.08.2016</t>
  </si>
  <si>
    <t>1779925,15,24,26</t>
  </si>
  <si>
    <t>пат04.10.2016</t>
  </si>
  <si>
    <t>27193578,3580,3574,3579</t>
  </si>
  <si>
    <t>пат14.09.2016</t>
  </si>
  <si>
    <t>1779907,904,905,906</t>
  </si>
  <si>
    <t>пат18.10.2016</t>
  </si>
  <si>
    <t>27193553,551,555</t>
  </si>
  <si>
    <t>пат04.11.2016</t>
  </si>
  <si>
    <t>27193554,3563,3564,3562</t>
  </si>
  <si>
    <t>пат15.11.2016</t>
  </si>
  <si>
    <t>6075877,5876,5865,5875</t>
  </si>
  <si>
    <t>пат28.11.2016</t>
  </si>
  <si>
    <t>6033767,6033766,62,61</t>
  </si>
  <si>
    <t>пат29.11.2016</t>
  </si>
  <si>
    <t>ПАТРИОТ</t>
  </si>
  <si>
    <t>ЧАЙКОФЪ</t>
  </si>
  <si>
    <t>мч27.01.2016</t>
  </si>
  <si>
    <t>мч27.02.2016</t>
  </si>
  <si>
    <t>ксч10.02.2016</t>
  </si>
  <si>
    <t>мч10.02.2016</t>
  </si>
  <si>
    <t>тркфч13.02.2016</t>
  </si>
  <si>
    <t>тркфч27.02.2016</t>
  </si>
  <si>
    <t>трккч27.02.2016</t>
  </si>
  <si>
    <t>мч28.02.2016</t>
  </si>
  <si>
    <t>тккс28.02.2016</t>
  </si>
  <si>
    <t>мчм11.03.2016</t>
  </si>
  <si>
    <t>мч08.05.2016</t>
  </si>
  <si>
    <t>мчк23.05.2016</t>
  </si>
  <si>
    <t>тккс31.05.2016</t>
  </si>
  <si>
    <t>мч07.06.2016</t>
  </si>
  <si>
    <t>мгч10.08.2016</t>
  </si>
  <si>
    <t>тцкч11.09.2016</t>
  </si>
  <si>
    <t>мч15.09.2016</t>
  </si>
  <si>
    <t>мгч14.09.2016</t>
  </si>
  <si>
    <t>мч14.09.2016</t>
  </si>
  <si>
    <t>мч28.11.2016</t>
  </si>
  <si>
    <t>мч29.11.2016</t>
  </si>
  <si>
    <t>Леруа Мерлен</t>
  </si>
  <si>
    <t>лм04.02.2016</t>
  </si>
  <si>
    <t>лм05.02.2016</t>
  </si>
  <si>
    <t>лм10.02.2016</t>
  </si>
  <si>
    <t>лм11.02.2016</t>
  </si>
  <si>
    <t>лм12.02.2016</t>
  </si>
  <si>
    <t>лм14.02.2016</t>
  </si>
  <si>
    <t>лм27.02.2016</t>
  </si>
  <si>
    <t>лм28.02.2016</t>
  </si>
  <si>
    <t>лм12.03.2016</t>
  </si>
  <si>
    <t>лм26.03.2016</t>
  </si>
  <si>
    <t>лм27.03.2016</t>
  </si>
  <si>
    <t>3372655, 33726565</t>
  </si>
  <si>
    <t>лм02.04.2016</t>
  </si>
  <si>
    <t>лм09.04.2016</t>
  </si>
  <si>
    <t>лм08.05.2016</t>
  </si>
  <si>
    <t>лм07.05.2016</t>
  </si>
  <si>
    <t>лм15.10.2016</t>
  </si>
  <si>
    <t>лм16.10.2016</t>
  </si>
  <si>
    <t>лм08.11.2016</t>
  </si>
  <si>
    <t>6033786,6033768,3769</t>
  </si>
  <si>
    <t>лм29.11.2016</t>
  </si>
  <si>
    <t>6075871,27193560,6075874,6075794</t>
  </si>
  <si>
    <t>МЕТРАН</t>
  </si>
  <si>
    <t>мет12.01.2016</t>
  </si>
  <si>
    <t>мет09.11.2016</t>
  </si>
  <si>
    <t>СУХОРУКОВ</t>
  </si>
  <si>
    <t>трккг27.02.2016</t>
  </si>
  <si>
    <t>тцг13.02.2016</t>
  </si>
  <si>
    <t>2033694,527,448</t>
  </si>
  <si>
    <t>мно05.02.2016</t>
  </si>
  <si>
    <t>мр05.02.2016</t>
  </si>
  <si>
    <t>мно28.02.2016</t>
  </si>
  <si>
    <t>мг28.02.2016</t>
  </si>
  <si>
    <t>мг07.06.2016</t>
  </si>
  <si>
    <t>но11.09.2016</t>
  </si>
  <si>
    <t>тцкг11.09.2016</t>
  </si>
  <si>
    <t>мгтц14.09.2016</t>
  </si>
  <si>
    <t>ом28.11.2016</t>
  </si>
  <si>
    <t>27193584,4943467,27193575</t>
  </si>
  <si>
    <t>тцмо28.11.2016</t>
  </si>
  <si>
    <t>ЦЕНТРАЛЬНЫЙ РЫНОК</t>
  </si>
  <si>
    <t>цр07.02.16</t>
  </si>
  <si>
    <t>цр03.05.16</t>
  </si>
  <si>
    <t>Бутик "MILANO"</t>
  </si>
  <si>
    <t>мmil27.02.2016</t>
  </si>
  <si>
    <t>СЛАВЯНКА</t>
  </si>
  <si>
    <t>мс27.01.2016</t>
  </si>
  <si>
    <t>слав13.02.2016</t>
  </si>
  <si>
    <t>мс28.02.2016</t>
  </si>
  <si>
    <t>мс08.05.2016</t>
  </si>
  <si>
    <t>мс14.09.2016</t>
  </si>
  <si>
    <t>РУСЛАН И ЛЮДМИЛА</t>
  </si>
  <si>
    <t>рил08.11.2016</t>
  </si>
  <si>
    <t>Жанна Белозерова</t>
  </si>
  <si>
    <t>жб29.01.2016</t>
  </si>
  <si>
    <t>наличка/конверт</t>
  </si>
  <si>
    <t>Парк "Гагарина"</t>
  </si>
  <si>
    <t>ПИМГ</t>
  </si>
  <si>
    <t>8053984, 91</t>
  </si>
  <si>
    <t>ТК "Урал"</t>
  </si>
  <si>
    <t>тку25.03.2016</t>
  </si>
  <si>
    <t>3372652, 3372651</t>
  </si>
  <si>
    <t>тку19.03.2016</t>
  </si>
  <si>
    <t>тку18.03.2016</t>
  </si>
  <si>
    <t>тку08.04.2016</t>
  </si>
  <si>
    <t>трку10.04.2016</t>
  </si>
  <si>
    <t>3372676; 3372658</t>
  </si>
  <si>
    <t>тку17.04.2016</t>
  </si>
  <si>
    <t xml:space="preserve"> Влада Шинко (ТРК "Родник")</t>
  </si>
  <si>
    <t>ЧПВладаШинко10.07.2016</t>
  </si>
  <si>
    <t xml:space="preserve">Ирина Новоселова </t>
  </si>
  <si>
    <t>Ирина Валеева (ТРК "Родник")</t>
  </si>
  <si>
    <t>ЧПИринаВалеева10.07.2016</t>
  </si>
  <si>
    <t>Ирина Новоселова</t>
  </si>
  <si>
    <t>чп23.07.2016</t>
  </si>
  <si>
    <t>Кристина Симонова</t>
  </si>
  <si>
    <t>чп13.07.2016</t>
  </si>
  <si>
    <t>Вдада Шинко</t>
  </si>
  <si>
    <t>чп04.09.2016</t>
  </si>
  <si>
    <t xml:space="preserve"> ТРГ "АЛМАЗ"</t>
  </si>
  <si>
    <t xml:space="preserve"> алмаз08.07.2016</t>
  </si>
  <si>
    <t xml:space="preserve"> 1779920,1603258,1779922,9921</t>
  </si>
  <si>
    <t>трца29.07.2016</t>
  </si>
  <si>
    <t>1779930,33,3372694,3372686</t>
  </si>
  <si>
    <t>трца07.08.2016</t>
  </si>
  <si>
    <t>11779967,34,70,69,68</t>
  </si>
  <si>
    <t>трца14.08.2016</t>
  </si>
  <si>
    <t>1779923,1779966,3372681,1779936</t>
  </si>
  <si>
    <t>"SMOLINOPARK" 10 Добрых Дел</t>
  </si>
  <si>
    <t>10дд18.08.2016</t>
  </si>
  <si>
    <t>6075864,1603287,6075870,6075869,6075862,1779914,6075863</t>
  </si>
  <si>
    <t xml:space="preserve"> ИП Заседко Н.В</t>
  </si>
  <si>
    <t>мм10.10.2016</t>
  </si>
  <si>
    <t>Мастерская 21/Вирус 2506</t>
  </si>
  <si>
    <t>Лицей №76 Барбюса 140б</t>
  </si>
  <si>
    <t>бквий02.11.2016</t>
  </si>
  <si>
    <t>Ярмарка "Добрый Челябинск"</t>
  </si>
  <si>
    <t>добрыйчелябинск11.12.16</t>
  </si>
  <si>
    <t>ресторан Малибу</t>
  </si>
  <si>
    <t>мд/д24.09.2016</t>
  </si>
  <si>
    <t>ЯЩИЧКИ</t>
  </si>
  <si>
    <t>БЛАГОТВОРИТЕЛИ</t>
  </si>
  <si>
    <t>для Карины Бутаковой</t>
  </si>
  <si>
    <t>итого</t>
  </si>
  <si>
    <t>Александр Сенкевич</t>
  </si>
  <si>
    <t>Браслет золотой сдан в ломбард</t>
  </si>
  <si>
    <t>Максим Силин</t>
  </si>
  <si>
    <t>Шинко Влада для Максима Силина</t>
  </si>
  <si>
    <t>Ирина Валеева для Максима Силина</t>
  </si>
  <si>
    <t>Ирина Новоселова для Максима Силина</t>
  </si>
  <si>
    <t>Шинко Влада для сестер Кириловых</t>
  </si>
  <si>
    <t>м21/16.10.2016</t>
  </si>
  <si>
    <t>итого за месяц</t>
  </si>
  <si>
    <t>доход</t>
  </si>
  <si>
    <t>расход</t>
  </si>
  <si>
    <t>банк.обсл</t>
  </si>
  <si>
    <t>остаток</t>
  </si>
  <si>
    <t>проценты</t>
  </si>
  <si>
    <t>банк</t>
  </si>
  <si>
    <t>реацентр</t>
  </si>
  <si>
    <t>ип худякова</t>
  </si>
  <si>
    <t>ЧРОО "ЦВО"</t>
  </si>
  <si>
    <t>яндекс</t>
  </si>
  <si>
    <t>Про ТВ</t>
  </si>
  <si>
    <t xml:space="preserve">Дрангой Юрий Юрьевич </t>
  </si>
  <si>
    <t>типография "Клекс"</t>
  </si>
  <si>
    <t>Коробова Ел.Артуровна для Артура Мазанцева</t>
  </si>
  <si>
    <t>ЧОБО "НАДЕЖДА"</t>
  </si>
  <si>
    <t>ООО "Русская Транспортная Логистика"</t>
  </si>
  <si>
    <t>Буторина Ирина Вячеславовна для Максима Силина</t>
  </si>
  <si>
    <t>ИП Кудревцев М.Н. для силина коляска</t>
  </si>
  <si>
    <t>ООО "ТаймПэд ЛТД"</t>
  </si>
  <si>
    <t>"Десять добрых дел"</t>
  </si>
  <si>
    <t>ЗАО "СантеМедикал Систем" для Саши Сенкевича</t>
  </si>
  <si>
    <t>Довженко Снежана Анатольевна для Саши Сенкевича</t>
  </si>
  <si>
    <t>ООО "АФ "Авуар"</t>
  </si>
  <si>
    <t>ВОЗВРАТ ПОДОТЧЕТА</t>
  </si>
  <si>
    <t>ип худякова (бухгалтерские услуги)</t>
  </si>
  <si>
    <t>ООО "АФ "Авуар" (аудит)</t>
  </si>
  <si>
    <t>"Про ТВ" сюжет о Карине Бутаковой и Александре Сенкевиче</t>
  </si>
  <si>
    <t>ИП Кудревцев М.Н. для Силина Максима кресло-коляска</t>
  </si>
  <si>
    <t>уставная деят-ть</t>
  </si>
  <si>
    <t>нужда- ющимся в лечении</t>
  </si>
  <si>
    <t>займ рук-ля на хоз нужды</t>
  </si>
  <si>
    <t>подотчет</t>
  </si>
  <si>
    <t xml:space="preserve">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</si>
</sst>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1" xfId="0" applyBorder="1" applyAlignment="1">
      <alignment wrapText="1"/>
    </xf>
    <xf numFmtId="2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5" xfId="0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 vertical="justify"/>
    </xf>
    <xf numFmtId="0" fontId="0" fillId="0" borderId="20" xfId="0" applyBorder="1" applyAlignment="1">
      <alignment vertical="justify"/>
    </xf>
    <xf numFmtId="0" fontId="0" fillId="0" borderId="20" xfId="0" applyBorder="1" applyAlignment="1">
      <alignment vertical="justify" wrapText="1"/>
    </xf>
    <xf numFmtId="0" fontId="0" fillId="0" borderId="21" xfId="0" applyBorder="1" applyAlignment="1">
      <alignment vertical="justify"/>
    </xf>
    <xf numFmtId="0" fontId="0" fillId="0" borderId="22" xfId="0" applyBorder="1" applyAlignment="1">
      <alignment vertical="justify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 wrapText="1"/>
    </xf>
    <xf numFmtId="14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2" fontId="39" fillId="0" borderId="10" xfId="0" applyNumberFormat="1" applyFont="1" applyBorder="1" applyAlignment="1">
      <alignment/>
    </xf>
    <xf numFmtId="2" fontId="39" fillId="33" borderId="10" xfId="0" applyNumberFormat="1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12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14" fontId="0" fillId="0" borderId="12" xfId="0" applyNumberForma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2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M44">
      <selection activeCell="B67" sqref="B67"/>
    </sheetView>
  </sheetViews>
  <sheetFormatPr defaultColWidth="9.140625" defaultRowHeight="12.75"/>
  <cols>
    <col min="1" max="1" width="10.28125" style="0" customWidth="1"/>
    <col min="2" max="2" width="12.140625" style="0" customWidth="1"/>
    <col min="6" max="6" width="10.140625" style="0" customWidth="1"/>
    <col min="7" max="9" width="12.8515625" style="0" customWidth="1"/>
    <col min="10" max="10" width="11.7109375" style="0" customWidth="1"/>
    <col min="12" max="12" width="18.421875" style="0" customWidth="1"/>
    <col min="15" max="15" width="10.28125" style="0" customWidth="1"/>
    <col min="16" max="17" width="11.8515625" style="0" customWidth="1"/>
    <col min="18" max="19" width="7.8515625" style="0" customWidth="1"/>
    <col min="20" max="21" width="9.7109375" style="0" customWidth="1"/>
    <col min="22" max="22" width="11.421875" style="0" customWidth="1"/>
    <col min="23" max="23" width="10.57421875" style="0" customWidth="1"/>
    <col min="24" max="24" width="10.00390625" style="0" customWidth="1"/>
    <col min="25" max="25" width="10.28125" style="0" customWidth="1"/>
    <col min="26" max="26" width="9.57421875" style="0" bestFit="1" customWidth="1"/>
  </cols>
  <sheetData>
    <row r="1" spans="1:25" ht="13.5" thickBot="1">
      <c r="A1" s="42" t="s">
        <v>235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 t="s">
        <v>236</v>
      </c>
      <c r="N1" s="45"/>
      <c r="O1" s="45"/>
      <c r="P1" s="45"/>
      <c r="Q1" s="45"/>
      <c r="R1" s="45"/>
      <c r="S1" s="45"/>
      <c r="T1" s="45"/>
      <c r="U1" s="45"/>
      <c r="V1" s="45"/>
      <c r="W1" s="45"/>
      <c r="X1" s="46"/>
      <c r="Y1" s="1">
        <v>28666.85</v>
      </c>
    </row>
    <row r="2" spans="1:25" ht="92.25" customHeight="1">
      <c r="A2" s="14" t="s">
        <v>0</v>
      </c>
      <c r="B2" s="18" t="s">
        <v>1</v>
      </c>
      <c r="C2" s="19" t="s">
        <v>2</v>
      </c>
      <c r="D2" s="19" t="s">
        <v>244</v>
      </c>
      <c r="E2" s="23" t="s">
        <v>246</v>
      </c>
      <c r="F2" s="23" t="s">
        <v>256</v>
      </c>
      <c r="G2" s="23" t="s">
        <v>248</v>
      </c>
      <c r="H2" s="23" t="s">
        <v>251</v>
      </c>
      <c r="I2" s="23" t="s">
        <v>250</v>
      </c>
      <c r="J2" s="23" t="s">
        <v>254</v>
      </c>
      <c r="K2" s="19" t="s">
        <v>239</v>
      </c>
      <c r="L2" s="20" t="s">
        <v>225</v>
      </c>
      <c r="M2" s="18" t="s">
        <v>237</v>
      </c>
      <c r="N2" s="19" t="s">
        <v>241</v>
      </c>
      <c r="O2" s="23" t="s">
        <v>255</v>
      </c>
      <c r="P2" s="23" t="s">
        <v>249</v>
      </c>
      <c r="Q2" s="23" t="s">
        <v>262</v>
      </c>
      <c r="R2" s="23" t="s">
        <v>243</v>
      </c>
      <c r="S2" s="23" t="s">
        <v>253</v>
      </c>
      <c r="T2" s="23" t="s">
        <v>259</v>
      </c>
      <c r="U2" s="23" t="s">
        <v>260</v>
      </c>
      <c r="V2" s="23" t="s">
        <v>261</v>
      </c>
      <c r="W2" s="23" t="s">
        <v>247</v>
      </c>
      <c r="X2" s="20" t="s">
        <v>225</v>
      </c>
      <c r="Y2" s="16" t="s">
        <v>238</v>
      </c>
    </row>
    <row r="3" spans="1:25" ht="12.75">
      <c r="A3" s="15">
        <v>42380</v>
      </c>
      <c r="B3" s="21">
        <v>39000</v>
      </c>
      <c r="C3" s="4"/>
      <c r="D3" s="4"/>
      <c r="E3" s="4"/>
      <c r="F3" s="4"/>
      <c r="G3" s="4"/>
      <c r="H3" s="4"/>
      <c r="I3" s="4"/>
      <c r="J3" s="4"/>
      <c r="K3" s="4">
        <v>5.98</v>
      </c>
      <c r="L3" s="22">
        <f>SUM(B3:K3)</f>
        <v>39005.98</v>
      </c>
      <c r="M3" s="21">
        <v>390</v>
      </c>
      <c r="N3" s="4"/>
      <c r="O3" s="4"/>
      <c r="P3" s="4"/>
      <c r="Q3" s="4"/>
      <c r="R3" s="4"/>
      <c r="S3" s="4"/>
      <c r="T3" s="4"/>
      <c r="U3" s="4"/>
      <c r="V3" s="4"/>
      <c r="W3" s="4"/>
      <c r="X3" s="22">
        <f aca="true" t="shared" si="0" ref="X3:X34">SUM(M3:W3)</f>
        <v>390</v>
      </c>
      <c r="Y3" s="17">
        <f>L3-X3+Y1</f>
        <v>67282.83</v>
      </c>
    </row>
    <row r="4" spans="1:25" ht="12.75">
      <c r="A4" s="15">
        <v>42394</v>
      </c>
      <c r="B4" s="21">
        <v>40070</v>
      </c>
      <c r="C4" s="4"/>
      <c r="D4" s="4"/>
      <c r="E4" s="4"/>
      <c r="F4" s="4"/>
      <c r="G4" s="4"/>
      <c r="H4" s="4"/>
      <c r="I4" s="4"/>
      <c r="J4" s="4"/>
      <c r="K4" s="4"/>
      <c r="L4" s="22">
        <f aca="true" t="shared" si="1" ref="L4:L55">SUM(B4:K4)</f>
        <v>40070</v>
      </c>
      <c r="M4" s="21">
        <v>400.7</v>
      </c>
      <c r="N4" s="4">
        <v>28500</v>
      </c>
      <c r="O4" s="8"/>
      <c r="P4" s="8"/>
      <c r="Q4" s="8"/>
      <c r="R4" s="8"/>
      <c r="S4" s="8"/>
      <c r="T4" s="8"/>
      <c r="U4" s="8"/>
      <c r="V4" s="8"/>
      <c r="W4" s="8"/>
      <c r="X4" s="22">
        <f t="shared" si="0"/>
        <v>28900.7</v>
      </c>
      <c r="Y4" s="17">
        <f aca="true" t="shared" si="2" ref="Y4:Y35">L4-X4+Y3</f>
        <v>78452.13</v>
      </c>
    </row>
    <row r="5" spans="1:25" ht="12.75">
      <c r="A5" s="15">
        <v>42415</v>
      </c>
      <c r="B5" s="21">
        <v>49569.7</v>
      </c>
      <c r="C5" s="4"/>
      <c r="D5" s="4"/>
      <c r="E5" s="4"/>
      <c r="F5" s="4"/>
      <c r="G5" s="4"/>
      <c r="H5" s="4"/>
      <c r="I5" s="4"/>
      <c r="J5" s="4"/>
      <c r="K5" s="4"/>
      <c r="L5" s="22">
        <f t="shared" si="1"/>
        <v>49569.7</v>
      </c>
      <c r="M5" s="21">
        <v>494.66</v>
      </c>
      <c r="N5" s="4"/>
      <c r="O5" s="8"/>
      <c r="P5" s="8"/>
      <c r="Q5" s="8"/>
      <c r="R5" s="8"/>
      <c r="S5" s="8"/>
      <c r="T5" s="8">
        <v>2000</v>
      </c>
      <c r="U5" s="8"/>
      <c r="V5" s="8"/>
      <c r="W5" s="8"/>
      <c r="X5" s="22">
        <f t="shared" si="0"/>
        <v>2494.66</v>
      </c>
      <c r="Y5" s="17">
        <f t="shared" si="2"/>
        <v>125527.17</v>
      </c>
    </row>
    <row r="6" spans="1:25" ht="12.75">
      <c r="A6" s="15">
        <v>42429</v>
      </c>
      <c r="B6" s="21">
        <v>43226.8</v>
      </c>
      <c r="C6" s="4"/>
      <c r="D6" s="4"/>
      <c r="E6" s="4"/>
      <c r="F6" s="4"/>
      <c r="G6" s="4"/>
      <c r="H6" s="4"/>
      <c r="I6" s="4"/>
      <c r="J6" s="4"/>
      <c r="K6" s="4"/>
      <c r="L6" s="22">
        <f t="shared" si="1"/>
        <v>43226.8</v>
      </c>
      <c r="M6" s="21">
        <v>431.81</v>
      </c>
      <c r="N6" s="4"/>
      <c r="O6" s="8"/>
      <c r="P6" s="8"/>
      <c r="Q6" s="8"/>
      <c r="R6" s="8"/>
      <c r="S6" s="8"/>
      <c r="T6" s="8"/>
      <c r="U6" s="8"/>
      <c r="V6" s="8"/>
      <c r="W6" s="8"/>
      <c r="X6" s="22">
        <f t="shared" si="0"/>
        <v>431.81</v>
      </c>
      <c r="Y6" s="17">
        <f t="shared" si="2"/>
        <v>168322.16</v>
      </c>
    </row>
    <row r="7" spans="1:25" ht="12.75">
      <c r="A7" s="15">
        <v>42431</v>
      </c>
      <c r="B7" s="21"/>
      <c r="C7" s="4"/>
      <c r="D7" s="4"/>
      <c r="E7" s="4"/>
      <c r="F7" s="4"/>
      <c r="G7" s="4"/>
      <c r="H7" s="4"/>
      <c r="I7" s="4"/>
      <c r="J7" s="4"/>
      <c r="K7" s="4"/>
      <c r="L7" s="22">
        <f t="shared" si="1"/>
        <v>0</v>
      </c>
      <c r="M7" s="21"/>
      <c r="N7" s="4"/>
      <c r="O7" s="8"/>
      <c r="P7" s="8"/>
      <c r="Q7" s="8"/>
      <c r="R7" s="8">
        <v>3600</v>
      </c>
      <c r="S7" s="8"/>
      <c r="T7" s="8"/>
      <c r="U7" s="8"/>
      <c r="V7" s="8"/>
      <c r="W7" s="8"/>
      <c r="X7" s="22">
        <f t="shared" si="0"/>
        <v>3600</v>
      </c>
      <c r="Y7" s="17">
        <f t="shared" si="2"/>
        <v>164722.16</v>
      </c>
    </row>
    <row r="8" spans="1:25" ht="12.75">
      <c r="A8" s="15">
        <v>42439</v>
      </c>
      <c r="B8" s="21"/>
      <c r="C8" s="4"/>
      <c r="D8" s="4">
        <v>970</v>
      </c>
      <c r="E8" s="4"/>
      <c r="F8" s="4"/>
      <c r="G8" s="4"/>
      <c r="H8" s="4"/>
      <c r="I8" s="4"/>
      <c r="J8" s="4"/>
      <c r="K8" s="4"/>
      <c r="L8" s="22">
        <f t="shared" si="1"/>
        <v>970</v>
      </c>
      <c r="M8" s="21"/>
      <c r="N8" s="4"/>
      <c r="O8" s="8"/>
      <c r="P8" s="8"/>
      <c r="Q8" s="8"/>
      <c r="R8" s="8"/>
      <c r="S8" s="8"/>
      <c r="T8" s="8"/>
      <c r="U8" s="8"/>
      <c r="V8" s="8"/>
      <c r="W8" s="8"/>
      <c r="X8" s="22">
        <f t="shared" si="0"/>
        <v>0</v>
      </c>
      <c r="Y8" s="17">
        <f t="shared" si="2"/>
        <v>165692.16</v>
      </c>
    </row>
    <row r="9" spans="1:25" ht="12.75">
      <c r="A9" s="15">
        <v>42443</v>
      </c>
      <c r="B9" s="21">
        <v>31833</v>
      </c>
      <c r="C9" s="4"/>
      <c r="D9" s="4"/>
      <c r="E9" s="4"/>
      <c r="F9" s="4"/>
      <c r="G9" s="4"/>
      <c r="H9" s="4"/>
      <c r="I9" s="4"/>
      <c r="J9" s="4"/>
      <c r="K9" s="4"/>
      <c r="L9" s="22">
        <f t="shared" si="1"/>
        <v>31833</v>
      </c>
      <c r="M9" s="21">
        <v>309.35</v>
      </c>
      <c r="N9" s="4"/>
      <c r="O9" s="8"/>
      <c r="P9" s="8"/>
      <c r="Q9" s="8"/>
      <c r="R9" s="8"/>
      <c r="S9" s="8"/>
      <c r="T9" s="8"/>
      <c r="U9" s="8"/>
      <c r="V9" s="8"/>
      <c r="W9" s="8"/>
      <c r="X9" s="22">
        <f t="shared" si="0"/>
        <v>309.35</v>
      </c>
      <c r="Y9" s="17">
        <f t="shared" si="2"/>
        <v>197215.81</v>
      </c>
    </row>
    <row r="10" spans="1:25" ht="12.75">
      <c r="A10" s="15">
        <v>42444</v>
      </c>
      <c r="B10" s="21"/>
      <c r="C10" s="4"/>
      <c r="D10" s="4"/>
      <c r="E10" s="4"/>
      <c r="F10" s="4"/>
      <c r="G10" s="4"/>
      <c r="H10" s="4"/>
      <c r="I10" s="4"/>
      <c r="J10" s="4"/>
      <c r="K10" s="4"/>
      <c r="L10" s="22">
        <f t="shared" si="1"/>
        <v>0</v>
      </c>
      <c r="M10" s="21"/>
      <c r="N10" s="4"/>
      <c r="O10" s="8"/>
      <c r="P10" s="8"/>
      <c r="Q10" s="8"/>
      <c r="R10" s="8"/>
      <c r="S10" s="8"/>
      <c r="T10" s="8"/>
      <c r="U10" s="8"/>
      <c r="V10" s="8">
        <f>10000+10000</f>
        <v>20000</v>
      </c>
      <c r="W10" s="8"/>
      <c r="X10" s="22">
        <f t="shared" si="0"/>
        <v>20000</v>
      </c>
      <c r="Y10" s="17">
        <f t="shared" si="2"/>
        <v>177215.81</v>
      </c>
    </row>
    <row r="11" spans="1:25" ht="12.75">
      <c r="A11" s="15">
        <v>42464</v>
      </c>
      <c r="B11" s="21">
        <v>43006</v>
      </c>
      <c r="C11" s="4"/>
      <c r="D11" s="4"/>
      <c r="E11" s="4"/>
      <c r="F11" s="4"/>
      <c r="G11" s="4"/>
      <c r="H11" s="4"/>
      <c r="I11" s="4"/>
      <c r="J11" s="4"/>
      <c r="K11" s="4"/>
      <c r="L11" s="22">
        <f t="shared" si="1"/>
        <v>43006</v>
      </c>
      <c r="M11" s="21">
        <v>427.94</v>
      </c>
      <c r="N11" s="4"/>
      <c r="O11" s="8"/>
      <c r="P11" s="8"/>
      <c r="Q11" s="8"/>
      <c r="R11" s="8"/>
      <c r="S11" s="8"/>
      <c r="T11" s="8"/>
      <c r="U11" s="8"/>
      <c r="V11" s="8"/>
      <c r="W11" s="8"/>
      <c r="X11" s="22">
        <f t="shared" si="0"/>
        <v>427.94</v>
      </c>
      <c r="Y11" s="17">
        <f t="shared" si="2"/>
        <v>219793.87</v>
      </c>
    </row>
    <row r="12" spans="1:25" ht="12.75">
      <c r="A12" s="15">
        <v>42472</v>
      </c>
      <c r="B12" s="21"/>
      <c r="C12" s="4"/>
      <c r="D12" s="4"/>
      <c r="E12" s="4">
        <v>7500</v>
      </c>
      <c r="F12" s="4"/>
      <c r="G12" s="4"/>
      <c r="H12" s="4"/>
      <c r="I12" s="4"/>
      <c r="J12" s="4"/>
      <c r="K12" s="4"/>
      <c r="L12" s="22">
        <f t="shared" si="1"/>
        <v>7500</v>
      </c>
      <c r="M12" s="21"/>
      <c r="N12" s="4"/>
      <c r="O12" s="8"/>
      <c r="P12" s="8"/>
      <c r="Q12" s="8"/>
      <c r="R12" s="8"/>
      <c r="S12" s="8"/>
      <c r="T12" s="8">
        <v>3000</v>
      </c>
      <c r="U12" s="8"/>
      <c r="V12" s="8"/>
      <c r="W12" s="8">
        <v>4000</v>
      </c>
      <c r="X12" s="22">
        <f t="shared" si="0"/>
        <v>7000</v>
      </c>
      <c r="Y12" s="17">
        <f t="shared" si="2"/>
        <v>220293.87</v>
      </c>
    </row>
    <row r="13" spans="1:25" ht="12.75">
      <c r="A13" s="15">
        <v>42478</v>
      </c>
      <c r="B13" s="21">
        <v>25811.8</v>
      </c>
      <c r="C13" s="4"/>
      <c r="D13" s="4"/>
      <c r="E13" s="4"/>
      <c r="F13" s="4"/>
      <c r="G13" s="4"/>
      <c r="H13" s="4"/>
      <c r="I13" s="4"/>
      <c r="J13" s="4"/>
      <c r="K13" s="4"/>
      <c r="L13" s="22">
        <f t="shared" si="1"/>
        <v>25811.8</v>
      </c>
      <c r="M13" s="21">
        <v>256.8</v>
      </c>
      <c r="N13" s="4"/>
      <c r="O13" s="8"/>
      <c r="P13" s="8"/>
      <c r="Q13" s="8"/>
      <c r="R13" s="8"/>
      <c r="S13" s="8"/>
      <c r="T13" s="8"/>
      <c r="U13" s="8"/>
      <c r="V13" s="8"/>
      <c r="W13" s="8"/>
      <c r="X13" s="22">
        <f t="shared" si="0"/>
        <v>256.8</v>
      </c>
      <c r="Y13" s="17">
        <f t="shared" si="2"/>
        <v>245848.87</v>
      </c>
    </row>
    <row r="14" spans="1:25" ht="12.75">
      <c r="A14" s="15">
        <v>42479</v>
      </c>
      <c r="B14" s="21"/>
      <c r="C14" s="4"/>
      <c r="D14" s="4">
        <v>2941</v>
      </c>
      <c r="E14" s="4"/>
      <c r="F14" s="4"/>
      <c r="G14" s="4"/>
      <c r="H14" s="4"/>
      <c r="I14" s="4"/>
      <c r="J14" s="4"/>
      <c r="K14" s="4"/>
      <c r="L14" s="22">
        <f t="shared" si="1"/>
        <v>2941</v>
      </c>
      <c r="M14" s="21"/>
      <c r="N14" s="4"/>
      <c r="O14" s="8"/>
      <c r="P14" s="8"/>
      <c r="Q14" s="8"/>
      <c r="R14" s="8"/>
      <c r="S14" s="8"/>
      <c r="T14" s="8"/>
      <c r="U14" s="8"/>
      <c r="V14" s="8"/>
      <c r="W14" s="8"/>
      <c r="X14" s="22">
        <f t="shared" si="0"/>
        <v>0</v>
      </c>
      <c r="Y14" s="17">
        <f t="shared" si="2"/>
        <v>248789.87</v>
      </c>
    </row>
    <row r="15" spans="1:25" ht="12.75">
      <c r="A15" s="15">
        <v>42480</v>
      </c>
      <c r="B15" s="21"/>
      <c r="C15" s="4"/>
      <c r="D15" s="4"/>
      <c r="E15" s="4"/>
      <c r="F15" s="4"/>
      <c r="G15" s="4">
        <v>2000</v>
      </c>
      <c r="H15" s="4"/>
      <c r="I15" s="4"/>
      <c r="J15" s="4"/>
      <c r="K15" s="4"/>
      <c r="L15" s="22">
        <f t="shared" si="1"/>
        <v>2000</v>
      </c>
      <c r="M15" s="21"/>
      <c r="N15" s="4"/>
      <c r="O15" s="8"/>
      <c r="P15" s="8"/>
      <c r="Q15" s="8"/>
      <c r="R15" s="8"/>
      <c r="S15" s="8"/>
      <c r="T15" s="8"/>
      <c r="U15" s="8"/>
      <c r="V15" s="8"/>
      <c r="W15" s="8"/>
      <c r="X15" s="22">
        <f t="shared" si="0"/>
        <v>0</v>
      </c>
      <c r="Y15" s="17">
        <f t="shared" si="2"/>
        <v>250789.87</v>
      </c>
    </row>
    <row r="16" spans="1:25" ht="12.75">
      <c r="A16" s="15">
        <v>42482</v>
      </c>
      <c r="B16" s="21"/>
      <c r="C16" s="4"/>
      <c r="D16" s="4"/>
      <c r="E16" s="4"/>
      <c r="F16" s="4"/>
      <c r="G16" s="4"/>
      <c r="H16" s="4"/>
      <c r="I16" s="4"/>
      <c r="J16" s="4"/>
      <c r="K16" s="4"/>
      <c r="L16" s="22">
        <f t="shared" si="1"/>
        <v>0</v>
      </c>
      <c r="M16" s="21"/>
      <c r="N16" s="4"/>
      <c r="O16" s="8"/>
      <c r="P16" s="8"/>
      <c r="Q16" s="8"/>
      <c r="R16" s="8"/>
      <c r="S16" s="8"/>
      <c r="T16" s="8"/>
      <c r="U16" s="8"/>
      <c r="V16" s="8">
        <v>10000</v>
      </c>
      <c r="W16" s="8">
        <v>2200</v>
      </c>
      <c r="X16" s="22">
        <f t="shared" si="0"/>
        <v>12200</v>
      </c>
      <c r="Y16" s="17">
        <f t="shared" si="2"/>
        <v>238589.87</v>
      </c>
    </row>
    <row r="17" spans="1:25" ht="12.75">
      <c r="A17" s="15">
        <v>42488</v>
      </c>
      <c r="B17" s="21"/>
      <c r="C17" s="4"/>
      <c r="D17" s="4">
        <v>6568</v>
      </c>
      <c r="E17" s="4"/>
      <c r="F17" s="4"/>
      <c r="G17" s="4"/>
      <c r="H17" s="4"/>
      <c r="I17" s="4"/>
      <c r="J17" s="4"/>
      <c r="K17" s="4"/>
      <c r="L17" s="22">
        <f t="shared" si="1"/>
        <v>6568</v>
      </c>
      <c r="M17" s="21"/>
      <c r="N17" s="4"/>
      <c r="O17" s="8"/>
      <c r="P17" s="8"/>
      <c r="Q17" s="8"/>
      <c r="R17" s="8"/>
      <c r="S17" s="8"/>
      <c r="T17" s="8"/>
      <c r="U17" s="8"/>
      <c r="V17" s="8"/>
      <c r="W17" s="8"/>
      <c r="X17" s="22">
        <f t="shared" si="0"/>
        <v>0</v>
      </c>
      <c r="Y17" s="17">
        <f t="shared" si="2"/>
        <v>245157.87</v>
      </c>
    </row>
    <row r="18" spans="1:25" ht="12.75">
      <c r="A18" s="15">
        <v>42496</v>
      </c>
      <c r="B18" s="21">
        <v>13244.8</v>
      </c>
      <c r="C18" s="4"/>
      <c r="D18" s="4"/>
      <c r="E18" s="4"/>
      <c r="F18" s="4"/>
      <c r="G18" s="4"/>
      <c r="H18" s="4"/>
      <c r="I18" s="4"/>
      <c r="J18" s="4"/>
      <c r="K18" s="4"/>
      <c r="L18" s="22">
        <f t="shared" si="1"/>
        <v>13244.8</v>
      </c>
      <c r="M18" s="21">
        <v>131.92</v>
      </c>
      <c r="N18" s="4"/>
      <c r="O18" s="8"/>
      <c r="P18" s="8"/>
      <c r="Q18" s="8"/>
      <c r="R18" s="8"/>
      <c r="S18" s="8"/>
      <c r="T18" s="8"/>
      <c r="U18" s="8"/>
      <c r="V18" s="8"/>
      <c r="W18" s="8"/>
      <c r="X18" s="22">
        <f t="shared" si="0"/>
        <v>131.92</v>
      </c>
      <c r="Y18" s="17">
        <f t="shared" si="2"/>
        <v>258270.75</v>
      </c>
    </row>
    <row r="19" spans="1:25" ht="12.75">
      <c r="A19" s="15">
        <v>42502</v>
      </c>
      <c r="B19" s="21"/>
      <c r="C19" s="4"/>
      <c r="D19" s="4">
        <v>3363</v>
      </c>
      <c r="E19" s="4"/>
      <c r="F19" s="4"/>
      <c r="G19" s="4"/>
      <c r="H19" s="4"/>
      <c r="I19" s="4"/>
      <c r="J19" s="4"/>
      <c r="K19" s="4"/>
      <c r="L19" s="22">
        <f t="shared" si="1"/>
        <v>3363</v>
      </c>
      <c r="M19" s="21"/>
      <c r="N19" s="4"/>
      <c r="O19" s="8"/>
      <c r="P19" s="8"/>
      <c r="Q19" s="8"/>
      <c r="R19" s="8"/>
      <c r="S19" s="8"/>
      <c r="T19" s="8"/>
      <c r="U19" s="8"/>
      <c r="V19" s="8"/>
      <c r="W19" s="8"/>
      <c r="X19" s="22">
        <f t="shared" si="0"/>
        <v>0</v>
      </c>
      <c r="Y19" s="17">
        <f t="shared" si="2"/>
        <v>261633.75</v>
      </c>
    </row>
    <row r="20" spans="1:25" ht="12.75">
      <c r="A20" s="15">
        <v>42503</v>
      </c>
      <c r="B20" s="21">
        <v>6488.3</v>
      </c>
      <c r="C20" s="4"/>
      <c r="D20" s="4"/>
      <c r="E20" s="4"/>
      <c r="F20" s="4"/>
      <c r="G20" s="4"/>
      <c r="H20" s="4"/>
      <c r="I20" s="4"/>
      <c r="J20" s="4"/>
      <c r="K20" s="4"/>
      <c r="L20" s="22">
        <f t="shared" si="1"/>
        <v>6488.3</v>
      </c>
      <c r="M20" s="21">
        <v>64.58</v>
      </c>
      <c r="N20" s="4"/>
      <c r="O20" s="8"/>
      <c r="P20" s="8"/>
      <c r="Q20" s="8"/>
      <c r="R20" s="8"/>
      <c r="S20" s="8"/>
      <c r="T20" s="8"/>
      <c r="U20" s="8"/>
      <c r="V20" s="8"/>
      <c r="W20" s="8"/>
      <c r="X20" s="22">
        <f t="shared" si="0"/>
        <v>64.58</v>
      </c>
      <c r="Y20" s="17">
        <f t="shared" si="2"/>
        <v>268057.47</v>
      </c>
    </row>
    <row r="21" spans="1:25" ht="12.75">
      <c r="A21" s="15">
        <v>42510</v>
      </c>
      <c r="B21" s="21"/>
      <c r="C21" s="4">
        <v>34155.68</v>
      </c>
      <c r="D21" s="4"/>
      <c r="E21" s="4">
        <v>10000</v>
      </c>
      <c r="F21" s="4"/>
      <c r="G21" s="4"/>
      <c r="H21" s="4"/>
      <c r="I21" s="4"/>
      <c r="J21" s="4"/>
      <c r="K21" s="4"/>
      <c r="L21" s="22">
        <f t="shared" si="1"/>
        <v>44155.68</v>
      </c>
      <c r="M21" s="21"/>
      <c r="N21" s="4"/>
      <c r="O21" s="8"/>
      <c r="P21" s="8"/>
      <c r="Q21" s="8"/>
      <c r="R21" s="8"/>
      <c r="S21" s="8"/>
      <c r="T21" s="8"/>
      <c r="U21" s="8"/>
      <c r="V21" s="8"/>
      <c r="W21" s="8"/>
      <c r="X21" s="22">
        <f t="shared" si="0"/>
        <v>0</v>
      </c>
      <c r="Y21" s="17">
        <f t="shared" si="2"/>
        <v>312213.14999999997</v>
      </c>
    </row>
    <row r="22" spans="1:25" ht="12.75">
      <c r="A22" s="15">
        <v>42514</v>
      </c>
      <c r="B22" s="21">
        <v>11402</v>
      </c>
      <c r="C22" s="4"/>
      <c r="D22" s="4"/>
      <c r="E22" s="4"/>
      <c r="F22" s="4"/>
      <c r="G22" s="4"/>
      <c r="H22" s="4"/>
      <c r="I22" s="4"/>
      <c r="J22" s="4"/>
      <c r="K22" s="4"/>
      <c r="L22" s="22">
        <f t="shared" si="1"/>
        <v>11402</v>
      </c>
      <c r="M22" s="21">
        <v>113.62</v>
      </c>
      <c r="N22" s="4"/>
      <c r="O22" s="8"/>
      <c r="P22" s="8"/>
      <c r="Q22" s="8"/>
      <c r="R22" s="8"/>
      <c r="S22" s="8"/>
      <c r="T22" s="8"/>
      <c r="U22" s="8"/>
      <c r="V22" s="8"/>
      <c r="W22" s="8"/>
      <c r="X22" s="22">
        <f t="shared" si="0"/>
        <v>113.62</v>
      </c>
      <c r="Y22" s="17">
        <f t="shared" si="2"/>
        <v>323501.52999999997</v>
      </c>
    </row>
    <row r="23" spans="1:25" ht="12.75">
      <c r="A23" s="15">
        <v>42524</v>
      </c>
      <c r="B23" s="21">
        <v>5844.1</v>
      </c>
      <c r="C23" s="4"/>
      <c r="D23" s="4"/>
      <c r="E23" s="4"/>
      <c r="F23" s="4"/>
      <c r="G23" s="4"/>
      <c r="H23" s="4"/>
      <c r="I23" s="4"/>
      <c r="J23" s="4"/>
      <c r="K23" s="4"/>
      <c r="L23" s="22">
        <f t="shared" si="1"/>
        <v>5844.1</v>
      </c>
      <c r="M23" s="21">
        <v>58.44</v>
      </c>
      <c r="N23" s="4"/>
      <c r="O23" s="8"/>
      <c r="P23" s="8"/>
      <c r="Q23" s="8"/>
      <c r="R23" s="8"/>
      <c r="S23" s="8"/>
      <c r="T23" s="8"/>
      <c r="U23" s="8"/>
      <c r="V23" s="8"/>
      <c r="W23" s="8"/>
      <c r="X23" s="22">
        <f t="shared" si="0"/>
        <v>58.44</v>
      </c>
      <c r="Y23" s="17">
        <f t="shared" si="2"/>
        <v>329287.18999999994</v>
      </c>
    </row>
    <row r="24" spans="1:25" ht="12.75">
      <c r="A24" s="15">
        <v>42527</v>
      </c>
      <c r="B24" s="21">
        <v>14863.6</v>
      </c>
      <c r="C24" s="4"/>
      <c r="D24" s="4"/>
      <c r="E24" s="4"/>
      <c r="F24" s="4"/>
      <c r="G24" s="4"/>
      <c r="H24" s="4"/>
      <c r="I24" s="4"/>
      <c r="J24" s="4"/>
      <c r="K24" s="4"/>
      <c r="L24" s="22">
        <f t="shared" si="1"/>
        <v>14863.6</v>
      </c>
      <c r="M24" s="21">
        <v>148.6</v>
      </c>
      <c r="N24" s="4"/>
      <c r="O24" s="8"/>
      <c r="P24" s="8"/>
      <c r="Q24" s="8"/>
      <c r="R24" s="8"/>
      <c r="S24" s="8"/>
      <c r="T24" s="8"/>
      <c r="U24" s="8"/>
      <c r="V24" s="8"/>
      <c r="W24" s="8"/>
      <c r="X24" s="22">
        <f t="shared" si="0"/>
        <v>148.6</v>
      </c>
      <c r="Y24" s="17">
        <f t="shared" si="2"/>
        <v>344002.18999999994</v>
      </c>
    </row>
    <row r="25" spans="1:25" ht="12.75">
      <c r="A25" s="15">
        <v>42531</v>
      </c>
      <c r="B25" s="21"/>
      <c r="C25" s="4"/>
      <c r="D25" s="4">
        <v>4019</v>
      </c>
      <c r="E25" s="4"/>
      <c r="F25" s="4"/>
      <c r="G25" s="4"/>
      <c r="H25" s="4"/>
      <c r="I25" s="4"/>
      <c r="J25" s="4"/>
      <c r="K25" s="4"/>
      <c r="L25" s="22">
        <f t="shared" si="1"/>
        <v>4019</v>
      </c>
      <c r="M25" s="21"/>
      <c r="N25" s="4"/>
      <c r="O25" s="8"/>
      <c r="P25" s="8">
        <v>20000</v>
      </c>
      <c r="Q25" s="8"/>
      <c r="R25" s="8"/>
      <c r="S25" s="8"/>
      <c r="T25" s="8"/>
      <c r="U25" s="8"/>
      <c r="V25" s="8"/>
      <c r="W25" s="8"/>
      <c r="X25" s="22">
        <f t="shared" si="0"/>
        <v>20000</v>
      </c>
      <c r="Y25" s="17">
        <f t="shared" si="2"/>
        <v>328021.18999999994</v>
      </c>
    </row>
    <row r="26" spans="1:25" ht="12.75">
      <c r="A26" s="15">
        <v>42536</v>
      </c>
      <c r="B26" s="21"/>
      <c r="C26" s="4"/>
      <c r="D26" s="4"/>
      <c r="E26" s="4"/>
      <c r="F26" s="4"/>
      <c r="G26" s="4"/>
      <c r="H26" s="4"/>
      <c r="I26" s="4">
        <v>10000</v>
      </c>
      <c r="J26" s="4"/>
      <c r="K26" s="4"/>
      <c r="L26" s="22">
        <f t="shared" si="1"/>
        <v>10000</v>
      </c>
      <c r="M26" s="21"/>
      <c r="N26" s="4"/>
      <c r="O26" s="8"/>
      <c r="P26" s="8"/>
      <c r="Q26" s="8"/>
      <c r="R26" s="8"/>
      <c r="S26" s="8"/>
      <c r="T26" s="8"/>
      <c r="U26" s="8"/>
      <c r="V26" s="8"/>
      <c r="W26" s="8"/>
      <c r="X26" s="22">
        <f t="shared" si="0"/>
        <v>0</v>
      </c>
      <c r="Y26" s="17">
        <f t="shared" si="2"/>
        <v>338021.18999999994</v>
      </c>
    </row>
    <row r="27" spans="1:25" ht="12.75">
      <c r="A27" s="15">
        <v>42549</v>
      </c>
      <c r="B27" s="21">
        <v>10279</v>
      </c>
      <c r="C27" s="4">
        <v>22987.74</v>
      </c>
      <c r="D27" s="4"/>
      <c r="E27" s="4"/>
      <c r="F27" s="4"/>
      <c r="G27" s="4"/>
      <c r="H27" s="4"/>
      <c r="I27" s="4"/>
      <c r="J27" s="4"/>
      <c r="K27" s="4"/>
      <c r="L27" s="22">
        <f t="shared" si="1"/>
        <v>33266.740000000005</v>
      </c>
      <c r="M27" s="21">
        <v>102.52</v>
      </c>
      <c r="N27" s="4"/>
      <c r="O27" s="8"/>
      <c r="P27" s="8"/>
      <c r="Q27" s="8"/>
      <c r="R27" s="8"/>
      <c r="S27" s="8"/>
      <c r="T27" s="8"/>
      <c r="U27" s="8"/>
      <c r="V27" s="8"/>
      <c r="W27" s="8"/>
      <c r="X27" s="22">
        <f t="shared" si="0"/>
        <v>102.52</v>
      </c>
      <c r="Y27" s="17">
        <f t="shared" si="2"/>
        <v>371185.41</v>
      </c>
    </row>
    <row r="28" spans="1:25" ht="12.75">
      <c r="A28" s="15">
        <v>42563</v>
      </c>
      <c r="B28" s="21">
        <v>34349</v>
      </c>
      <c r="C28" s="4"/>
      <c r="D28" s="4"/>
      <c r="E28" s="4"/>
      <c r="F28" s="4"/>
      <c r="G28" s="4"/>
      <c r="H28" s="4"/>
      <c r="I28" s="4"/>
      <c r="J28" s="4"/>
      <c r="K28" s="4"/>
      <c r="L28" s="22">
        <f t="shared" si="1"/>
        <v>34349</v>
      </c>
      <c r="M28" s="21">
        <v>343.16</v>
      </c>
      <c r="N28" s="4"/>
      <c r="O28" s="8"/>
      <c r="P28" s="8"/>
      <c r="Q28" s="8"/>
      <c r="R28" s="8"/>
      <c r="S28" s="8"/>
      <c r="T28" s="8"/>
      <c r="U28" s="8"/>
      <c r="V28" s="8"/>
      <c r="W28" s="8"/>
      <c r="X28" s="22">
        <f t="shared" si="0"/>
        <v>343.16</v>
      </c>
      <c r="Y28" s="17">
        <f t="shared" si="2"/>
        <v>405191.25</v>
      </c>
    </row>
    <row r="29" spans="1:25" ht="12.75">
      <c r="A29" s="15">
        <v>42564</v>
      </c>
      <c r="B29" s="21"/>
      <c r="C29" s="4"/>
      <c r="D29" s="4"/>
      <c r="E29" s="4"/>
      <c r="F29" s="4"/>
      <c r="G29" s="4"/>
      <c r="H29" s="4"/>
      <c r="I29" s="4"/>
      <c r="J29" s="4"/>
      <c r="K29" s="4"/>
      <c r="L29" s="22">
        <f t="shared" si="1"/>
        <v>0</v>
      </c>
      <c r="M29" s="21"/>
      <c r="N29" s="4">
        <v>14800</v>
      </c>
      <c r="O29" s="8"/>
      <c r="P29" s="8"/>
      <c r="Q29" s="8"/>
      <c r="R29" s="8"/>
      <c r="S29" s="8"/>
      <c r="T29" s="8">
        <v>3000</v>
      </c>
      <c r="U29" s="8"/>
      <c r="V29" s="8"/>
      <c r="W29" s="8">
        <v>3000</v>
      </c>
      <c r="X29" s="22">
        <f t="shared" si="0"/>
        <v>20800</v>
      </c>
      <c r="Y29" s="17">
        <f t="shared" si="2"/>
        <v>384391.25</v>
      </c>
    </row>
    <row r="30" spans="1:25" ht="12.75">
      <c r="A30" s="15">
        <v>42573</v>
      </c>
      <c r="B30" s="21"/>
      <c r="C30" s="4"/>
      <c r="D30" s="4"/>
      <c r="E30" s="4"/>
      <c r="F30" s="4"/>
      <c r="G30" s="4"/>
      <c r="H30" s="4">
        <v>15000</v>
      </c>
      <c r="I30" s="4"/>
      <c r="J30" s="4"/>
      <c r="K30" s="4"/>
      <c r="L30" s="22">
        <f t="shared" si="1"/>
        <v>15000</v>
      </c>
      <c r="M30" s="21"/>
      <c r="N30" s="4"/>
      <c r="O30" s="8"/>
      <c r="P30" s="8"/>
      <c r="Q30" s="8"/>
      <c r="R30" s="8"/>
      <c r="S30" s="8"/>
      <c r="T30" s="8"/>
      <c r="U30" s="8"/>
      <c r="V30" s="8"/>
      <c r="W30" s="8"/>
      <c r="X30" s="22">
        <f t="shared" si="0"/>
        <v>0</v>
      </c>
      <c r="Y30" s="17">
        <f t="shared" si="2"/>
        <v>399391.25</v>
      </c>
    </row>
    <row r="31" spans="1:25" ht="12.75">
      <c r="A31" s="15">
        <v>42585</v>
      </c>
      <c r="B31" s="21"/>
      <c r="C31" s="4">
        <v>18774.75</v>
      </c>
      <c r="D31" s="4"/>
      <c r="E31" s="4"/>
      <c r="F31" s="4"/>
      <c r="G31" s="4"/>
      <c r="H31" s="4"/>
      <c r="I31" s="4"/>
      <c r="J31" s="4"/>
      <c r="K31" s="4"/>
      <c r="L31" s="22">
        <f t="shared" si="1"/>
        <v>18774.75</v>
      </c>
      <c r="M31" s="21"/>
      <c r="N31" s="4"/>
      <c r="O31" s="8"/>
      <c r="P31" s="8"/>
      <c r="Q31" s="8"/>
      <c r="R31" s="8"/>
      <c r="S31" s="8"/>
      <c r="T31" s="8"/>
      <c r="U31" s="8"/>
      <c r="V31" s="8"/>
      <c r="W31" s="8"/>
      <c r="X31" s="22">
        <f t="shared" si="0"/>
        <v>0</v>
      </c>
      <c r="Y31" s="17">
        <f t="shared" si="2"/>
        <v>418166</v>
      </c>
    </row>
    <row r="32" spans="1:25" ht="12.75">
      <c r="A32" s="15">
        <v>42586</v>
      </c>
      <c r="B32" s="21"/>
      <c r="C32" s="4"/>
      <c r="D32" s="4">
        <v>13259</v>
      </c>
      <c r="E32" s="4"/>
      <c r="F32" s="4"/>
      <c r="G32" s="4"/>
      <c r="H32" s="4"/>
      <c r="I32" s="4"/>
      <c r="J32" s="4"/>
      <c r="K32" s="4"/>
      <c r="L32" s="22">
        <f t="shared" si="1"/>
        <v>13259</v>
      </c>
      <c r="M32" s="21"/>
      <c r="N32" s="4"/>
      <c r="O32" s="8"/>
      <c r="P32" s="8"/>
      <c r="Q32" s="8"/>
      <c r="R32" s="8"/>
      <c r="S32" s="8"/>
      <c r="T32" s="8"/>
      <c r="U32" s="8"/>
      <c r="V32" s="8"/>
      <c r="W32" s="8"/>
      <c r="X32" s="22">
        <f t="shared" si="0"/>
        <v>0</v>
      </c>
      <c r="Y32" s="17">
        <f t="shared" si="2"/>
        <v>431425</v>
      </c>
    </row>
    <row r="33" spans="1:25" ht="12.75">
      <c r="A33" s="15">
        <v>42597</v>
      </c>
      <c r="B33" s="21">
        <v>40769.7</v>
      </c>
      <c r="C33" s="4"/>
      <c r="D33" s="4"/>
      <c r="E33" s="4"/>
      <c r="F33" s="4"/>
      <c r="G33" s="4"/>
      <c r="H33" s="4"/>
      <c r="I33" s="4"/>
      <c r="J33" s="4"/>
      <c r="K33" s="4"/>
      <c r="L33" s="22">
        <f t="shared" si="1"/>
        <v>40769.7</v>
      </c>
      <c r="M33" s="21">
        <v>405.64</v>
      </c>
      <c r="N33" s="4"/>
      <c r="O33" s="8"/>
      <c r="P33" s="8"/>
      <c r="Q33" s="8"/>
      <c r="R33" s="8"/>
      <c r="S33" s="8"/>
      <c r="T33" s="8"/>
      <c r="U33" s="8"/>
      <c r="V33" s="8"/>
      <c r="W33" s="8"/>
      <c r="X33" s="22">
        <f t="shared" si="0"/>
        <v>405.64</v>
      </c>
      <c r="Y33" s="17">
        <f t="shared" si="2"/>
        <v>471789.06</v>
      </c>
    </row>
    <row r="34" spans="1:25" ht="12.75">
      <c r="A34" s="15">
        <v>42599</v>
      </c>
      <c r="B34" s="21"/>
      <c r="C34" s="4"/>
      <c r="D34" s="4"/>
      <c r="E34" s="4"/>
      <c r="F34" s="4"/>
      <c r="G34" s="4"/>
      <c r="H34" s="4"/>
      <c r="I34" s="4"/>
      <c r="J34" s="4"/>
      <c r="K34" s="4"/>
      <c r="L34" s="22">
        <f t="shared" si="1"/>
        <v>0</v>
      </c>
      <c r="M34" s="21"/>
      <c r="N34" s="4"/>
      <c r="O34" s="8"/>
      <c r="P34" s="8"/>
      <c r="Q34" s="8"/>
      <c r="R34" s="8"/>
      <c r="S34" s="8"/>
      <c r="T34" s="8"/>
      <c r="U34" s="8"/>
      <c r="V34" s="8"/>
      <c r="W34" s="8">
        <v>5142</v>
      </c>
      <c r="X34" s="22">
        <f t="shared" si="0"/>
        <v>5142</v>
      </c>
      <c r="Y34" s="17">
        <f t="shared" si="2"/>
        <v>466647.06</v>
      </c>
    </row>
    <row r="35" spans="1:25" ht="12.75">
      <c r="A35" s="15">
        <v>42604</v>
      </c>
      <c r="B35" s="21">
        <v>10186.6</v>
      </c>
      <c r="C35" s="4"/>
      <c r="D35" s="4"/>
      <c r="E35" s="4"/>
      <c r="F35" s="4"/>
      <c r="G35" s="4"/>
      <c r="H35" s="4"/>
      <c r="I35" s="4"/>
      <c r="J35" s="4"/>
      <c r="K35" s="4"/>
      <c r="L35" s="22">
        <f t="shared" si="1"/>
        <v>10186.6</v>
      </c>
      <c r="M35" s="21">
        <v>101.86</v>
      </c>
      <c r="N35" s="4"/>
      <c r="O35" s="8"/>
      <c r="P35" s="8"/>
      <c r="Q35" s="8">
        <v>78000</v>
      </c>
      <c r="R35" s="8"/>
      <c r="S35" s="8"/>
      <c r="T35" s="8"/>
      <c r="U35" s="8"/>
      <c r="V35" s="8"/>
      <c r="W35" s="8"/>
      <c r="X35" s="22">
        <f aca="true" t="shared" si="3" ref="X35:X58">SUM(M35:W35)</f>
        <v>78101.86</v>
      </c>
      <c r="Y35" s="17">
        <f t="shared" si="2"/>
        <v>398731.8</v>
      </c>
    </row>
    <row r="36" spans="1:25" ht="12.75">
      <c r="A36" s="15">
        <v>42607</v>
      </c>
      <c r="B36" s="21"/>
      <c r="C36" s="4"/>
      <c r="D36" s="4"/>
      <c r="E36" s="4"/>
      <c r="F36" s="4"/>
      <c r="G36" s="4"/>
      <c r="H36" s="4"/>
      <c r="I36" s="4"/>
      <c r="J36" s="4"/>
      <c r="K36" s="4"/>
      <c r="L36" s="22">
        <f t="shared" si="1"/>
        <v>0</v>
      </c>
      <c r="M36" s="21">
        <v>22.66</v>
      </c>
      <c r="N36" s="4"/>
      <c r="O36" s="8"/>
      <c r="P36" s="8"/>
      <c r="Q36" s="8"/>
      <c r="R36" s="8"/>
      <c r="S36" s="8">
        <v>10</v>
      </c>
      <c r="T36" s="8"/>
      <c r="U36" s="8"/>
      <c r="V36" s="8"/>
      <c r="W36" s="8"/>
      <c r="X36" s="22">
        <f t="shared" si="3"/>
        <v>32.66</v>
      </c>
      <c r="Y36" s="17">
        <f aca="true" t="shared" si="4" ref="Y36:Y58">L36-X36+Y35</f>
        <v>398699.14</v>
      </c>
    </row>
    <row r="37" spans="1:25" ht="12.75">
      <c r="A37" s="15">
        <v>42608</v>
      </c>
      <c r="B37" s="21">
        <v>11323</v>
      </c>
      <c r="C37" s="4"/>
      <c r="D37" s="4"/>
      <c r="E37" s="4"/>
      <c r="F37" s="4"/>
      <c r="G37" s="4"/>
      <c r="H37" s="4"/>
      <c r="I37" s="4"/>
      <c r="J37" s="4"/>
      <c r="K37" s="4"/>
      <c r="L37" s="22">
        <f t="shared" si="1"/>
        <v>11323</v>
      </c>
      <c r="M37" s="21">
        <v>112.77</v>
      </c>
      <c r="N37" s="4"/>
      <c r="O37" s="8"/>
      <c r="P37" s="8"/>
      <c r="Q37" s="8"/>
      <c r="R37" s="8"/>
      <c r="S37" s="8"/>
      <c r="T37" s="8"/>
      <c r="U37" s="8"/>
      <c r="V37" s="8"/>
      <c r="W37" s="8"/>
      <c r="X37" s="22">
        <f t="shared" si="3"/>
        <v>112.77</v>
      </c>
      <c r="Y37" s="17">
        <f t="shared" si="4"/>
        <v>409909.37</v>
      </c>
    </row>
    <row r="38" spans="1:25" ht="12.75">
      <c r="A38" s="15">
        <v>42619</v>
      </c>
      <c r="B38" s="21">
        <v>16958.1</v>
      </c>
      <c r="C38" s="4"/>
      <c r="D38" s="4"/>
      <c r="E38" s="4"/>
      <c r="F38" s="4"/>
      <c r="G38" s="4"/>
      <c r="H38" s="4"/>
      <c r="I38" s="4"/>
      <c r="J38" s="4"/>
      <c r="K38" s="4"/>
      <c r="L38" s="22">
        <f t="shared" si="1"/>
        <v>16958.1</v>
      </c>
      <c r="M38" s="21">
        <v>169.08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22">
        <f t="shared" si="3"/>
        <v>169.08</v>
      </c>
      <c r="Y38" s="17">
        <f t="shared" si="4"/>
        <v>426698.39</v>
      </c>
    </row>
    <row r="39" spans="1:25" ht="12.75">
      <c r="A39" s="15">
        <v>42626</v>
      </c>
      <c r="B39" s="21">
        <v>11424.5</v>
      </c>
      <c r="C39" s="4"/>
      <c r="D39" s="4"/>
      <c r="E39" s="4"/>
      <c r="F39" s="4"/>
      <c r="G39" s="4"/>
      <c r="H39" s="4"/>
      <c r="I39" s="4"/>
      <c r="J39" s="4"/>
      <c r="K39" s="4"/>
      <c r="L39" s="22">
        <f t="shared" si="1"/>
        <v>11424.5</v>
      </c>
      <c r="M39" s="21">
        <v>113.66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22">
        <f t="shared" si="3"/>
        <v>113.66</v>
      </c>
      <c r="Y39" s="17">
        <f t="shared" si="4"/>
        <v>438009.23000000004</v>
      </c>
    </row>
    <row r="40" spans="1:25" ht="12.75">
      <c r="A40" s="15">
        <v>42628</v>
      </c>
      <c r="B40" s="21">
        <v>23967.2</v>
      </c>
      <c r="C40" s="4"/>
      <c r="D40" s="4"/>
      <c r="E40" s="4"/>
      <c r="F40" s="4"/>
      <c r="G40" s="4"/>
      <c r="H40" s="4"/>
      <c r="I40" s="4"/>
      <c r="J40" s="4"/>
      <c r="K40" s="4"/>
      <c r="L40" s="22">
        <f t="shared" si="1"/>
        <v>23967.2</v>
      </c>
      <c r="M40" s="21">
        <v>239.04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22">
        <f t="shared" si="3"/>
        <v>239.04</v>
      </c>
      <c r="Y40" s="17">
        <f t="shared" si="4"/>
        <v>461737.39</v>
      </c>
    </row>
    <row r="41" spans="1:25" ht="12.75">
      <c r="A41" s="15">
        <v>42635</v>
      </c>
      <c r="B41" s="21"/>
      <c r="C41" s="4"/>
      <c r="D41" s="4"/>
      <c r="E41" s="4"/>
      <c r="F41" s="4"/>
      <c r="G41" s="4"/>
      <c r="H41" s="4"/>
      <c r="I41" s="4"/>
      <c r="J41" s="4">
        <v>75000</v>
      </c>
      <c r="K41" s="4"/>
      <c r="L41" s="22">
        <f t="shared" si="1"/>
        <v>75000</v>
      </c>
      <c r="M41" s="21">
        <v>60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22">
        <f t="shared" si="3"/>
        <v>60</v>
      </c>
      <c r="Y41" s="17">
        <f t="shared" si="4"/>
        <v>536677.39</v>
      </c>
    </row>
    <row r="42" spans="1:25" ht="12.75">
      <c r="A42" s="34">
        <v>42648</v>
      </c>
      <c r="B42" s="21">
        <v>8118.8</v>
      </c>
      <c r="C42" s="4"/>
      <c r="D42" s="4"/>
      <c r="E42" s="4"/>
      <c r="F42" s="4"/>
      <c r="G42" s="4"/>
      <c r="H42" s="4"/>
      <c r="I42" s="4"/>
      <c r="J42" s="4"/>
      <c r="K42" s="4"/>
      <c r="L42" s="22">
        <f t="shared" si="1"/>
        <v>8118.8</v>
      </c>
      <c r="M42" s="21">
        <v>80.82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22">
        <f t="shared" si="3"/>
        <v>80.82</v>
      </c>
      <c r="Y42" s="35">
        <f t="shared" si="4"/>
        <v>544715.37</v>
      </c>
    </row>
    <row r="43" spans="1:25" ht="12.75">
      <c r="A43" s="34">
        <v>42653</v>
      </c>
      <c r="B43" s="21">
        <v>6641.7</v>
      </c>
      <c r="C43" s="4"/>
      <c r="D43" s="4"/>
      <c r="E43" s="4"/>
      <c r="F43" s="4"/>
      <c r="G43" s="4"/>
      <c r="H43" s="4"/>
      <c r="I43" s="4"/>
      <c r="J43" s="4"/>
      <c r="K43" s="4"/>
      <c r="L43" s="22">
        <f t="shared" si="1"/>
        <v>6641.7</v>
      </c>
      <c r="M43" s="21">
        <v>65.73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22">
        <f t="shared" si="3"/>
        <v>65.73</v>
      </c>
      <c r="Y43" s="35">
        <f t="shared" si="4"/>
        <v>551291.34</v>
      </c>
    </row>
    <row r="44" spans="1:25" ht="12.75">
      <c r="A44" s="34">
        <v>42660</v>
      </c>
      <c r="B44" s="21">
        <v>5696.2</v>
      </c>
      <c r="C44" s="4"/>
      <c r="D44" s="4"/>
      <c r="E44" s="4"/>
      <c r="F44" s="4"/>
      <c r="G44" s="4"/>
      <c r="H44" s="4"/>
      <c r="I44" s="4"/>
      <c r="J44" s="4"/>
      <c r="K44" s="4"/>
      <c r="L44" s="22">
        <f t="shared" si="1"/>
        <v>5696.2</v>
      </c>
      <c r="M44" s="21">
        <f>56.96+25</f>
        <v>81.96000000000001</v>
      </c>
      <c r="N44" s="4"/>
      <c r="O44" s="4"/>
      <c r="P44" s="4"/>
      <c r="Q44" s="4"/>
      <c r="R44" s="4"/>
      <c r="S44" s="4"/>
      <c r="T44" s="4"/>
      <c r="U44" s="4"/>
      <c r="V44" s="4"/>
      <c r="W44" s="4">
        <v>3500</v>
      </c>
      <c r="X44" s="22">
        <f t="shared" si="3"/>
        <v>3581.96</v>
      </c>
      <c r="Y44" s="35">
        <f t="shared" si="4"/>
        <v>553405.58</v>
      </c>
    </row>
    <row r="45" spans="1:25" ht="12.75">
      <c r="A45" s="34">
        <v>42661</v>
      </c>
      <c r="B45" s="21"/>
      <c r="C45" s="4"/>
      <c r="D45" s="4"/>
      <c r="E45" s="4"/>
      <c r="F45" s="4"/>
      <c r="G45" s="4"/>
      <c r="H45" s="4"/>
      <c r="I45" s="4"/>
      <c r="J45" s="4"/>
      <c r="K45" s="4"/>
      <c r="L45" s="22">
        <f t="shared" si="1"/>
        <v>0</v>
      </c>
      <c r="M45" s="21">
        <v>250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22">
        <f t="shared" si="3"/>
        <v>250</v>
      </c>
      <c r="Y45" s="35">
        <f t="shared" si="4"/>
        <v>553155.58</v>
      </c>
    </row>
    <row r="46" spans="1:25" ht="12.75">
      <c r="A46" s="34">
        <v>42663</v>
      </c>
      <c r="B46" s="21">
        <v>4566.7</v>
      </c>
      <c r="C46" s="4"/>
      <c r="D46" s="4"/>
      <c r="E46" s="4"/>
      <c r="F46" s="4"/>
      <c r="G46" s="4"/>
      <c r="H46" s="4"/>
      <c r="I46" s="4"/>
      <c r="J46" s="4"/>
      <c r="K46" s="4"/>
      <c r="L46" s="22">
        <f t="shared" si="1"/>
        <v>4566.7</v>
      </c>
      <c r="M46" s="21">
        <v>45.45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22">
        <f t="shared" si="3"/>
        <v>45.45</v>
      </c>
      <c r="Y46" s="35">
        <f t="shared" si="4"/>
        <v>557676.83</v>
      </c>
    </row>
    <row r="47" spans="1:25" ht="12.75">
      <c r="A47" s="34">
        <v>42675</v>
      </c>
      <c r="B47" s="21"/>
      <c r="C47" s="4"/>
      <c r="D47" s="4"/>
      <c r="E47" s="4"/>
      <c r="F47" s="4"/>
      <c r="G47" s="4"/>
      <c r="H47" s="4"/>
      <c r="I47" s="4"/>
      <c r="J47" s="4"/>
      <c r="K47" s="4"/>
      <c r="L47" s="22">
        <f t="shared" si="1"/>
        <v>0</v>
      </c>
      <c r="M47" s="21">
        <v>60</v>
      </c>
      <c r="N47" s="4"/>
      <c r="O47" s="4">
        <v>115406</v>
      </c>
      <c r="P47" s="4"/>
      <c r="Q47" s="4"/>
      <c r="R47" s="4"/>
      <c r="S47" s="4"/>
      <c r="T47" s="4"/>
      <c r="U47" s="4"/>
      <c r="V47" s="4"/>
      <c r="W47" s="4"/>
      <c r="X47" s="22">
        <f t="shared" si="3"/>
        <v>115466</v>
      </c>
      <c r="Y47" s="35">
        <f t="shared" si="4"/>
        <v>442210.82999999996</v>
      </c>
    </row>
    <row r="48" spans="1:25" ht="12.75">
      <c r="A48" s="34">
        <v>42683</v>
      </c>
      <c r="B48" s="21">
        <v>25843</v>
      </c>
      <c r="C48" s="4"/>
      <c r="D48" s="4"/>
      <c r="E48" s="4"/>
      <c r="F48" s="4"/>
      <c r="G48" s="4"/>
      <c r="H48" s="4"/>
      <c r="I48" s="4"/>
      <c r="J48" s="4"/>
      <c r="K48" s="4"/>
      <c r="L48" s="22">
        <f t="shared" si="1"/>
        <v>25843</v>
      </c>
      <c r="M48" s="21">
        <v>257.23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22">
        <f t="shared" si="3"/>
        <v>257.23</v>
      </c>
      <c r="Y48" s="35">
        <f t="shared" si="4"/>
        <v>467796.6</v>
      </c>
    </row>
    <row r="49" spans="1:25" ht="12.75">
      <c r="A49" s="34">
        <v>42684</v>
      </c>
      <c r="B49" s="21"/>
      <c r="C49" s="4">
        <v>10639.79</v>
      </c>
      <c r="D49" s="4"/>
      <c r="E49" s="4"/>
      <c r="F49" s="4"/>
      <c r="G49" s="4"/>
      <c r="H49" s="4"/>
      <c r="I49" s="4"/>
      <c r="J49" s="4"/>
      <c r="K49" s="4"/>
      <c r="L49" s="22">
        <f t="shared" si="1"/>
        <v>10639.79</v>
      </c>
      <c r="M49" s="21">
        <v>25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22">
        <f t="shared" si="3"/>
        <v>25</v>
      </c>
      <c r="Y49" s="35">
        <f t="shared" si="4"/>
        <v>478411.38999999996</v>
      </c>
    </row>
    <row r="50" spans="1:25" ht="12.75">
      <c r="A50" s="34">
        <v>42688</v>
      </c>
      <c r="B50" s="21"/>
      <c r="C50" s="4"/>
      <c r="D50" s="4"/>
      <c r="E50" s="4"/>
      <c r="F50" s="4">
        <v>500</v>
      </c>
      <c r="G50" s="4"/>
      <c r="H50" s="4"/>
      <c r="I50" s="4"/>
      <c r="J50" s="4"/>
      <c r="K50" s="4"/>
      <c r="L50" s="22">
        <f t="shared" si="1"/>
        <v>500</v>
      </c>
      <c r="M50" s="21"/>
      <c r="N50" s="4"/>
      <c r="O50" s="4"/>
      <c r="P50" s="4"/>
      <c r="Q50" s="4"/>
      <c r="R50" s="4"/>
      <c r="S50" s="4"/>
      <c r="T50" s="4"/>
      <c r="U50" s="4"/>
      <c r="V50" s="4"/>
      <c r="W50" s="4"/>
      <c r="X50" s="22">
        <f t="shared" si="3"/>
        <v>0</v>
      </c>
      <c r="Y50" s="35">
        <f t="shared" si="4"/>
        <v>478911.38999999996</v>
      </c>
    </row>
    <row r="51" spans="1:25" ht="12.75">
      <c r="A51" s="34">
        <v>42702</v>
      </c>
      <c r="B51" s="21">
        <v>18373.5</v>
      </c>
      <c r="C51" s="4"/>
      <c r="D51" s="4"/>
      <c r="E51" s="4"/>
      <c r="F51" s="4"/>
      <c r="G51" s="4"/>
      <c r="H51" s="4"/>
      <c r="I51" s="4"/>
      <c r="J51" s="4"/>
      <c r="K51" s="4"/>
      <c r="L51" s="22">
        <f t="shared" si="1"/>
        <v>18373.5</v>
      </c>
      <c r="M51" s="21">
        <v>183.11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22">
        <f t="shared" si="3"/>
        <v>183.11</v>
      </c>
      <c r="Y51" s="35">
        <f t="shared" si="4"/>
        <v>497101.77999999997</v>
      </c>
    </row>
    <row r="52" spans="1:25" ht="12.75">
      <c r="A52" s="34">
        <v>42703</v>
      </c>
      <c r="B52" s="21">
        <v>12696.02</v>
      </c>
      <c r="C52" s="4"/>
      <c r="D52" s="4"/>
      <c r="E52" s="4"/>
      <c r="F52" s="4"/>
      <c r="G52" s="4"/>
      <c r="H52" s="4"/>
      <c r="I52" s="4"/>
      <c r="J52" s="4"/>
      <c r="K52" s="4"/>
      <c r="L52" s="22">
        <f t="shared" si="1"/>
        <v>12696.02</v>
      </c>
      <c r="M52" s="21">
        <f>126.34+50</f>
        <v>176.34</v>
      </c>
      <c r="N52" s="4">
        <v>17600</v>
      </c>
      <c r="O52" s="4"/>
      <c r="P52" s="4"/>
      <c r="Q52" s="4"/>
      <c r="R52" s="4"/>
      <c r="S52" s="4"/>
      <c r="T52" s="4">
        <v>3000</v>
      </c>
      <c r="U52" s="4"/>
      <c r="V52" s="4"/>
      <c r="W52" s="4"/>
      <c r="X52" s="22">
        <f t="shared" si="3"/>
        <v>20776.34</v>
      </c>
      <c r="Y52" s="35">
        <f t="shared" si="4"/>
        <v>489021.45999999996</v>
      </c>
    </row>
    <row r="53" spans="1:25" ht="12.75">
      <c r="A53" s="34">
        <v>42704</v>
      </c>
      <c r="B53" s="21"/>
      <c r="C53" s="4"/>
      <c r="D53" s="4"/>
      <c r="E53" s="4"/>
      <c r="F53" s="4"/>
      <c r="G53" s="4"/>
      <c r="H53" s="4"/>
      <c r="I53" s="4"/>
      <c r="J53" s="4"/>
      <c r="K53" s="4"/>
      <c r="L53" s="22">
        <f t="shared" si="1"/>
        <v>0</v>
      </c>
      <c r="M53" s="21">
        <v>25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22">
        <f t="shared" si="3"/>
        <v>25</v>
      </c>
      <c r="Y53" s="35">
        <f t="shared" si="4"/>
        <v>488996.45999999996</v>
      </c>
    </row>
    <row r="54" spans="1:25" ht="12.75">
      <c r="A54" s="34">
        <v>42716</v>
      </c>
      <c r="B54" s="21">
        <v>12657.7</v>
      </c>
      <c r="C54" s="4"/>
      <c r="D54" s="4"/>
      <c r="E54" s="4"/>
      <c r="F54" s="4"/>
      <c r="G54" s="4"/>
      <c r="H54" s="4"/>
      <c r="I54" s="4"/>
      <c r="J54" s="4"/>
      <c r="K54" s="4"/>
      <c r="L54" s="22">
        <f t="shared" si="1"/>
        <v>12657.7</v>
      </c>
      <c r="M54" s="21">
        <v>125.79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22">
        <f t="shared" si="3"/>
        <v>125.79</v>
      </c>
      <c r="Y54" s="35">
        <f t="shared" si="4"/>
        <v>501528.36999999994</v>
      </c>
    </row>
    <row r="55" spans="1:25" ht="12.75">
      <c r="A55" s="34">
        <v>42719</v>
      </c>
      <c r="B55" s="21"/>
      <c r="C55" s="4"/>
      <c r="D55" s="4"/>
      <c r="E55" s="4"/>
      <c r="F55" s="4"/>
      <c r="G55" s="4"/>
      <c r="H55" s="4"/>
      <c r="I55" s="4"/>
      <c r="J55" s="4"/>
      <c r="K55" s="4"/>
      <c r="L55" s="22">
        <f t="shared" si="1"/>
        <v>0</v>
      </c>
      <c r="M55" s="21">
        <v>25</v>
      </c>
      <c r="N55" s="4"/>
      <c r="O55" s="4"/>
      <c r="P55" s="4"/>
      <c r="Q55" s="4"/>
      <c r="R55" s="4"/>
      <c r="S55" s="4"/>
      <c r="T55" s="4"/>
      <c r="U55" s="4"/>
      <c r="V55" s="4"/>
      <c r="W55" s="4">
        <v>8301.84</v>
      </c>
      <c r="X55" s="22">
        <f t="shared" si="3"/>
        <v>8326.84</v>
      </c>
      <c r="Y55" s="35">
        <f t="shared" si="4"/>
        <v>493201.5299999999</v>
      </c>
    </row>
    <row r="56" spans="1:25" ht="12.75">
      <c r="A56" s="34">
        <v>42720</v>
      </c>
      <c r="B56" s="21">
        <v>7710</v>
      </c>
      <c r="C56" s="4"/>
      <c r="D56" s="4"/>
      <c r="E56" s="4"/>
      <c r="F56" s="4"/>
      <c r="G56" s="4"/>
      <c r="H56" s="4"/>
      <c r="I56" s="4"/>
      <c r="J56" s="4"/>
      <c r="K56" s="4"/>
      <c r="L56" s="22">
        <f>SUM(B56:K56)</f>
        <v>7710</v>
      </c>
      <c r="M56" s="21">
        <v>76.7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22">
        <f t="shared" si="3"/>
        <v>76.7</v>
      </c>
      <c r="Y56" s="35">
        <f t="shared" si="4"/>
        <v>500834.8299999999</v>
      </c>
    </row>
    <row r="57" spans="1:25" ht="12.75">
      <c r="A57" s="34">
        <v>42724</v>
      </c>
      <c r="B57" s="21"/>
      <c r="C57" s="4"/>
      <c r="D57" s="4"/>
      <c r="E57" s="4"/>
      <c r="F57" s="4"/>
      <c r="G57" s="4"/>
      <c r="H57" s="4"/>
      <c r="I57" s="4"/>
      <c r="J57" s="4"/>
      <c r="K57" s="4"/>
      <c r="L57" s="22">
        <f>SUM(B57:K57)</f>
        <v>0</v>
      </c>
      <c r="M57" s="21">
        <v>25</v>
      </c>
      <c r="N57" s="4"/>
      <c r="O57" s="4"/>
      <c r="P57" s="4"/>
      <c r="Q57" s="4"/>
      <c r="R57" s="4"/>
      <c r="S57" s="4"/>
      <c r="T57" s="4"/>
      <c r="U57" s="4">
        <v>15000</v>
      </c>
      <c r="V57" s="4"/>
      <c r="W57" s="4"/>
      <c r="X57" s="22">
        <f t="shared" si="3"/>
        <v>15025</v>
      </c>
      <c r="Y57" s="35">
        <f t="shared" si="4"/>
        <v>485809.8299999999</v>
      </c>
    </row>
    <row r="58" spans="1:25" ht="12.75">
      <c r="A58" s="34">
        <v>42730</v>
      </c>
      <c r="B58" s="21">
        <v>13264.6</v>
      </c>
      <c r="C58" s="4"/>
      <c r="D58" s="4"/>
      <c r="E58" s="4"/>
      <c r="F58" s="4"/>
      <c r="G58" s="4"/>
      <c r="H58" s="4"/>
      <c r="I58" s="4"/>
      <c r="J58" s="4"/>
      <c r="K58" s="4"/>
      <c r="L58" s="22">
        <f>SUM(B58:K58)</f>
        <v>13264.6</v>
      </c>
      <c r="M58" s="21">
        <v>132.32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22">
        <f t="shared" si="3"/>
        <v>132.32</v>
      </c>
      <c r="Y58" s="35">
        <f t="shared" si="4"/>
        <v>498942.1099999999</v>
      </c>
    </row>
    <row r="59" spans="1:26" ht="13.5" thickBot="1">
      <c r="A59" s="1"/>
      <c r="B59" s="4">
        <f>SUM(B3:B58)</f>
        <v>599185.4199999998</v>
      </c>
      <c r="C59" s="4">
        <f aca="true" t="shared" si="5" ref="C59:L59">SUM(C3:C58)</f>
        <v>86557.95999999999</v>
      </c>
      <c r="D59" s="4">
        <f t="shared" si="5"/>
        <v>31120</v>
      </c>
      <c r="E59" s="4">
        <f t="shared" si="5"/>
        <v>17500</v>
      </c>
      <c r="F59" s="4">
        <f t="shared" si="5"/>
        <v>500</v>
      </c>
      <c r="G59" s="4">
        <f t="shared" si="5"/>
        <v>2000</v>
      </c>
      <c r="H59" s="4">
        <f t="shared" si="5"/>
        <v>15000</v>
      </c>
      <c r="I59" s="4">
        <f t="shared" si="5"/>
        <v>10000</v>
      </c>
      <c r="J59" s="4">
        <f t="shared" si="5"/>
        <v>75000</v>
      </c>
      <c r="K59" s="4">
        <f t="shared" si="5"/>
        <v>5.98</v>
      </c>
      <c r="L59" s="4">
        <f t="shared" si="5"/>
        <v>836869.3599999998</v>
      </c>
      <c r="M59" s="4">
        <f aca="true" t="shared" si="6" ref="M59:X59">SUM(M3:M58)</f>
        <v>6534.2599999999975</v>
      </c>
      <c r="N59" s="4">
        <f t="shared" si="6"/>
        <v>60900</v>
      </c>
      <c r="O59" s="4">
        <f t="shared" si="6"/>
        <v>115406</v>
      </c>
      <c r="P59" s="4">
        <f t="shared" si="6"/>
        <v>20000</v>
      </c>
      <c r="Q59" s="4">
        <f t="shared" si="6"/>
        <v>78000</v>
      </c>
      <c r="R59" s="4">
        <f t="shared" si="6"/>
        <v>3600</v>
      </c>
      <c r="S59" s="4">
        <f t="shared" si="6"/>
        <v>10</v>
      </c>
      <c r="T59" s="4">
        <f t="shared" si="6"/>
        <v>11000</v>
      </c>
      <c r="U59" s="4">
        <f t="shared" si="6"/>
        <v>15000</v>
      </c>
      <c r="V59" s="4">
        <f t="shared" si="6"/>
        <v>30000</v>
      </c>
      <c r="W59" s="4">
        <f t="shared" si="6"/>
        <v>26143.84</v>
      </c>
      <c r="X59" s="4">
        <f t="shared" si="6"/>
        <v>366594.10000000003</v>
      </c>
      <c r="Y59" s="1"/>
      <c r="Z59" s="5"/>
    </row>
    <row r="60" spans="2:25" ht="76.5">
      <c r="B60" s="26" t="s">
        <v>1</v>
      </c>
      <c r="C60" s="27" t="s">
        <v>2</v>
      </c>
      <c r="D60" s="27" t="s">
        <v>244</v>
      </c>
      <c r="E60" s="28" t="s">
        <v>246</v>
      </c>
      <c r="F60" s="28" t="s">
        <v>256</v>
      </c>
      <c r="G60" s="28" t="s">
        <v>248</v>
      </c>
      <c r="H60" s="28" t="s">
        <v>251</v>
      </c>
      <c r="I60" s="28" t="s">
        <v>250</v>
      </c>
      <c r="J60" s="28" t="s">
        <v>254</v>
      </c>
      <c r="K60" s="27" t="s">
        <v>239</v>
      </c>
      <c r="L60" s="29" t="s">
        <v>225</v>
      </c>
      <c r="M60" s="26" t="s">
        <v>237</v>
      </c>
      <c r="N60" s="27" t="s">
        <v>241</v>
      </c>
      <c r="O60" s="28" t="s">
        <v>255</v>
      </c>
      <c r="P60" s="28" t="s">
        <v>249</v>
      </c>
      <c r="Q60" s="28" t="s">
        <v>252</v>
      </c>
      <c r="R60" s="28" t="s">
        <v>243</v>
      </c>
      <c r="S60" s="28" t="s">
        <v>253</v>
      </c>
      <c r="T60" s="28" t="s">
        <v>242</v>
      </c>
      <c r="U60" s="23" t="s">
        <v>257</v>
      </c>
      <c r="V60" s="27" t="s">
        <v>245</v>
      </c>
      <c r="W60" s="28" t="s">
        <v>247</v>
      </c>
      <c r="X60" s="29" t="s">
        <v>225</v>
      </c>
      <c r="Y60" s="30" t="s">
        <v>238</v>
      </c>
    </row>
    <row r="70" spans="2:3" ht="12.75">
      <c r="B70" t="s">
        <v>267</v>
      </c>
      <c r="C70" t="s">
        <v>267</v>
      </c>
    </row>
    <row r="71" spans="2:4" ht="12.75">
      <c r="B71" t="s">
        <v>267</v>
      </c>
      <c r="C71" t="s">
        <v>267</v>
      </c>
      <c r="D71" t="s">
        <v>267</v>
      </c>
    </row>
    <row r="72" spans="2:3" ht="12.75">
      <c r="B72" t="s">
        <v>267</v>
      </c>
      <c r="C72" t="s">
        <v>267</v>
      </c>
    </row>
    <row r="73" ht="12.75">
      <c r="B73" t="s">
        <v>267</v>
      </c>
    </row>
  </sheetData>
  <sheetProtection/>
  <mergeCells count="2">
    <mergeCell ref="A1:L1"/>
    <mergeCell ref="M1:X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3"/>
  <sheetViews>
    <sheetView zoomScalePageLayoutView="0" workbookViewId="0" topLeftCell="A1">
      <selection activeCell="B135" sqref="B135"/>
    </sheetView>
  </sheetViews>
  <sheetFormatPr defaultColWidth="9.140625" defaultRowHeight="12.75"/>
  <cols>
    <col min="1" max="1" width="37.7109375" style="0" customWidth="1"/>
    <col min="2" max="2" width="25.140625" style="0" customWidth="1"/>
    <col min="3" max="3" width="10.57421875" style="0" customWidth="1"/>
    <col min="4" max="4" width="10.140625" style="0" customWidth="1"/>
    <col min="5" max="5" width="64.28125" style="0" customWidth="1"/>
  </cols>
  <sheetData>
    <row r="1" spans="1:5" ht="12.75">
      <c r="A1" s="6" t="s">
        <v>98</v>
      </c>
      <c r="B1" s="6" t="s">
        <v>55</v>
      </c>
      <c r="C1" s="7">
        <v>42381</v>
      </c>
      <c r="D1" s="8">
        <v>438.27</v>
      </c>
      <c r="E1" s="9">
        <v>4943442</v>
      </c>
    </row>
    <row r="2" spans="1:5" ht="12.75">
      <c r="A2" s="6" t="s">
        <v>144</v>
      </c>
      <c r="B2" s="6" t="s">
        <v>145</v>
      </c>
      <c r="C2" s="7">
        <v>42381</v>
      </c>
      <c r="D2" s="8">
        <v>4220</v>
      </c>
      <c r="E2" s="9">
        <v>2033526</v>
      </c>
    </row>
    <row r="3" spans="1:5" ht="12.75">
      <c r="A3" s="6" t="s">
        <v>52</v>
      </c>
      <c r="B3" s="6" t="s">
        <v>3</v>
      </c>
      <c r="C3" s="7">
        <v>42386</v>
      </c>
      <c r="D3" s="8">
        <v>10386.55</v>
      </c>
      <c r="E3" s="9" t="s">
        <v>4</v>
      </c>
    </row>
    <row r="4" spans="1:5" ht="12.75">
      <c r="A4" s="6" t="s">
        <v>98</v>
      </c>
      <c r="B4" s="6" t="s">
        <v>56</v>
      </c>
      <c r="C4" s="7">
        <v>42389</v>
      </c>
      <c r="D4" s="8">
        <v>4715.08</v>
      </c>
      <c r="E4" s="9" t="s">
        <v>57</v>
      </c>
    </row>
    <row r="5" spans="1:5" ht="12.75">
      <c r="A5" s="6" t="s">
        <v>52</v>
      </c>
      <c r="B5" s="6" t="s">
        <v>5</v>
      </c>
      <c r="C5" s="7">
        <v>42391</v>
      </c>
      <c r="D5" s="8">
        <v>8124.6</v>
      </c>
      <c r="E5" s="9" t="s">
        <v>6</v>
      </c>
    </row>
    <row r="6" spans="1:5" ht="12.75">
      <c r="A6" s="6" t="s">
        <v>52</v>
      </c>
      <c r="B6" s="6" t="s">
        <v>7</v>
      </c>
      <c r="C6" s="7">
        <v>42393</v>
      </c>
      <c r="D6" s="8">
        <v>11032.5</v>
      </c>
      <c r="E6" s="9" t="s">
        <v>8</v>
      </c>
    </row>
    <row r="7" spans="1:5" ht="12.75">
      <c r="A7" s="6" t="s">
        <v>98</v>
      </c>
      <c r="B7" s="6" t="s">
        <v>58</v>
      </c>
      <c r="C7" s="7">
        <v>42396</v>
      </c>
      <c r="D7" s="8">
        <v>2689.44</v>
      </c>
      <c r="E7" s="9">
        <v>4943407.04</v>
      </c>
    </row>
    <row r="8" spans="1:5" ht="12.75">
      <c r="A8" s="6" t="s">
        <v>99</v>
      </c>
      <c r="B8" s="6" t="s">
        <v>100</v>
      </c>
      <c r="C8" s="7">
        <v>42396</v>
      </c>
      <c r="D8" s="8">
        <v>1822.48</v>
      </c>
      <c r="E8" s="9">
        <v>2033696</v>
      </c>
    </row>
    <row r="9" spans="1:5" ht="12.75">
      <c r="A9" s="6" t="s">
        <v>167</v>
      </c>
      <c r="B9" s="6" t="s">
        <v>168</v>
      </c>
      <c r="C9" s="7">
        <v>42396</v>
      </c>
      <c r="D9" s="8">
        <v>1544.56</v>
      </c>
      <c r="E9" s="9">
        <v>905939</v>
      </c>
    </row>
    <row r="10" spans="1:5" ht="12.75">
      <c r="A10" s="6" t="s">
        <v>175</v>
      </c>
      <c r="B10" s="6" t="s">
        <v>176</v>
      </c>
      <c r="C10" s="7">
        <v>42398</v>
      </c>
      <c r="D10" s="8">
        <v>7100</v>
      </c>
      <c r="E10" s="9" t="s">
        <v>177</v>
      </c>
    </row>
    <row r="11" spans="1:5" ht="12.75">
      <c r="A11" s="6" t="s">
        <v>121</v>
      </c>
      <c r="B11" s="6" t="s">
        <v>122</v>
      </c>
      <c r="C11" s="7">
        <v>42404</v>
      </c>
      <c r="D11" s="8">
        <v>1248</v>
      </c>
      <c r="E11" s="9">
        <v>4943081</v>
      </c>
    </row>
    <row r="12" spans="1:5" ht="12.75">
      <c r="A12" s="6" t="s">
        <v>98</v>
      </c>
      <c r="B12" s="6" t="s">
        <v>59</v>
      </c>
      <c r="C12" s="7">
        <v>42405</v>
      </c>
      <c r="D12" s="8">
        <v>4615.1</v>
      </c>
      <c r="E12" s="9" t="s">
        <v>60</v>
      </c>
    </row>
    <row r="13" spans="1:5" ht="12.75">
      <c r="A13" s="6" t="s">
        <v>121</v>
      </c>
      <c r="B13" s="6" t="s">
        <v>123</v>
      </c>
      <c r="C13" s="7">
        <v>42405</v>
      </c>
      <c r="D13" s="8">
        <v>1300.8</v>
      </c>
      <c r="E13" s="9">
        <v>4943498</v>
      </c>
    </row>
    <row r="14" spans="1:5" ht="12.75">
      <c r="A14" s="6" t="s">
        <v>147</v>
      </c>
      <c r="B14" s="6" t="s">
        <v>151</v>
      </c>
      <c r="C14" s="7">
        <v>42405</v>
      </c>
      <c r="D14" s="8">
        <v>303.2</v>
      </c>
      <c r="E14" s="9">
        <v>2033682</v>
      </c>
    </row>
    <row r="15" spans="1:5" ht="12.75">
      <c r="A15" s="6" t="s">
        <v>147</v>
      </c>
      <c r="B15" s="6" t="s">
        <v>152</v>
      </c>
      <c r="C15" s="7">
        <v>42405</v>
      </c>
      <c r="D15" s="8">
        <v>754.4</v>
      </c>
      <c r="E15" s="9">
        <v>5022016</v>
      </c>
    </row>
    <row r="16" spans="1:5" ht="12.75">
      <c r="A16" s="6" t="s">
        <v>162</v>
      </c>
      <c r="B16" s="6" t="s">
        <v>163</v>
      </c>
      <c r="C16" s="7">
        <v>42407</v>
      </c>
      <c r="D16" s="8">
        <v>4656.2</v>
      </c>
      <c r="E16" s="9">
        <v>4944344</v>
      </c>
    </row>
    <row r="17" spans="1:5" ht="12.75">
      <c r="A17" s="6" t="s">
        <v>99</v>
      </c>
      <c r="B17" s="6" t="s">
        <v>102</v>
      </c>
      <c r="C17" s="7">
        <v>42410</v>
      </c>
      <c r="D17" s="8">
        <v>2183.68</v>
      </c>
      <c r="E17" s="9">
        <v>2033703</v>
      </c>
    </row>
    <row r="18" spans="1:5" ht="12.75">
      <c r="A18" s="6" t="s">
        <v>99</v>
      </c>
      <c r="B18" s="6" t="s">
        <v>103</v>
      </c>
      <c r="C18" s="7">
        <v>42410</v>
      </c>
      <c r="D18" s="8">
        <v>3266.4</v>
      </c>
      <c r="E18" s="9">
        <v>905977</v>
      </c>
    </row>
    <row r="19" spans="1:5" ht="12.75">
      <c r="A19" s="6" t="s">
        <v>121</v>
      </c>
      <c r="B19" s="6" t="s">
        <v>124</v>
      </c>
      <c r="C19" s="7">
        <v>42410</v>
      </c>
      <c r="D19" s="8">
        <v>668.56</v>
      </c>
      <c r="E19" s="9">
        <v>4943485</v>
      </c>
    </row>
    <row r="20" spans="1:5" ht="12.75">
      <c r="A20" s="6" t="s">
        <v>121</v>
      </c>
      <c r="B20" s="6" t="s">
        <v>124</v>
      </c>
      <c r="C20" s="7">
        <v>42410</v>
      </c>
      <c r="D20" s="8">
        <v>1075.25</v>
      </c>
      <c r="E20" s="9">
        <v>4943478</v>
      </c>
    </row>
    <row r="21" spans="1:5" ht="12.75">
      <c r="A21" s="6" t="s">
        <v>121</v>
      </c>
      <c r="B21" s="6" t="s">
        <v>125</v>
      </c>
      <c r="C21" s="7">
        <v>42411</v>
      </c>
      <c r="D21" s="8">
        <v>2209.36</v>
      </c>
      <c r="E21" s="9">
        <v>4943421</v>
      </c>
    </row>
    <row r="22" spans="1:5" ht="12.75">
      <c r="A22" s="6" t="s">
        <v>121</v>
      </c>
      <c r="B22" s="6" t="s">
        <v>126</v>
      </c>
      <c r="C22" s="7">
        <v>42412</v>
      </c>
      <c r="D22" s="8">
        <v>558.6</v>
      </c>
      <c r="E22" s="9">
        <v>2033523</v>
      </c>
    </row>
    <row r="23" spans="1:5" ht="12.75">
      <c r="A23" s="6" t="s">
        <v>98</v>
      </c>
      <c r="B23" s="6" t="s">
        <v>61</v>
      </c>
      <c r="C23" s="7">
        <v>42413</v>
      </c>
      <c r="D23" s="8">
        <v>2975.75</v>
      </c>
      <c r="E23" s="9" t="s">
        <v>62</v>
      </c>
    </row>
    <row r="24" spans="1:5" ht="12.75">
      <c r="A24" s="6" t="s">
        <v>99</v>
      </c>
      <c r="B24" s="6" t="s">
        <v>104</v>
      </c>
      <c r="C24" s="7">
        <v>42413</v>
      </c>
      <c r="D24" s="8">
        <v>664</v>
      </c>
      <c r="E24" s="9">
        <v>4943428</v>
      </c>
    </row>
    <row r="25" spans="1:5" ht="12.75">
      <c r="A25" s="6" t="s">
        <v>147</v>
      </c>
      <c r="B25" s="6" t="s">
        <v>149</v>
      </c>
      <c r="C25" s="7">
        <v>42413</v>
      </c>
      <c r="D25" s="8">
        <v>2357.55</v>
      </c>
      <c r="E25" s="9" t="s">
        <v>150</v>
      </c>
    </row>
    <row r="26" spans="1:5" ht="12.75">
      <c r="A26" s="6" t="s">
        <v>167</v>
      </c>
      <c r="B26" s="6" t="s">
        <v>169</v>
      </c>
      <c r="C26" s="7">
        <v>42413</v>
      </c>
      <c r="D26" s="8">
        <v>566.7</v>
      </c>
      <c r="E26" s="9">
        <v>4943402</v>
      </c>
    </row>
    <row r="27" spans="1:5" ht="12.75">
      <c r="A27" s="6" t="s">
        <v>52</v>
      </c>
      <c r="B27" s="6" t="s">
        <v>9</v>
      </c>
      <c r="C27" s="7">
        <v>42414</v>
      </c>
      <c r="D27" s="8">
        <v>7125.12</v>
      </c>
      <c r="E27" s="9" t="s">
        <v>10</v>
      </c>
    </row>
    <row r="28" spans="1:5" ht="12.75">
      <c r="A28" s="6" t="s">
        <v>121</v>
      </c>
      <c r="B28" s="6" t="s">
        <v>127</v>
      </c>
      <c r="C28" s="7">
        <v>42414</v>
      </c>
      <c r="D28" s="8">
        <v>812</v>
      </c>
      <c r="E28" s="9">
        <v>4943468</v>
      </c>
    </row>
    <row r="29" spans="1:5" ht="12.75">
      <c r="A29" s="6" t="s">
        <v>52</v>
      </c>
      <c r="B29" s="6" t="s">
        <v>11</v>
      </c>
      <c r="C29" s="7">
        <v>42421</v>
      </c>
      <c r="D29" s="8">
        <v>12137.6</v>
      </c>
      <c r="E29" s="9" t="s">
        <v>12</v>
      </c>
    </row>
    <row r="30" spans="1:5" ht="12.75">
      <c r="A30" s="6" t="s">
        <v>52</v>
      </c>
      <c r="B30" s="6" t="s">
        <v>13</v>
      </c>
      <c r="C30" s="7">
        <v>42426</v>
      </c>
      <c r="D30" s="8">
        <v>9605</v>
      </c>
      <c r="E30" s="9" t="s">
        <v>14</v>
      </c>
    </row>
    <row r="31" spans="1:5" ht="12.75">
      <c r="A31" s="6" t="s">
        <v>98</v>
      </c>
      <c r="B31" s="6" t="s">
        <v>63</v>
      </c>
      <c r="C31" s="7">
        <v>42427</v>
      </c>
      <c r="D31" s="8">
        <v>9255.4</v>
      </c>
      <c r="E31" s="9" t="s">
        <v>64</v>
      </c>
    </row>
    <row r="32" spans="1:5" ht="12.75">
      <c r="A32" s="6" t="s">
        <v>99</v>
      </c>
      <c r="B32" s="6" t="s">
        <v>101</v>
      </c>
      <c r="C32" s="7">
        <v>42427</v>
      </c>
      <c r="D32" s="8">
        <v>511.9</v>
      </c>
      <c r="E32" s="9">
        <v>4943416</v>
      </c>
    </row>
    <row r="33" spans="1:5" ht="12.75">
      <c r="A33" s="6" t="s">
        <v>99</v>
      </c>
      <c r="B33" s="6" t="s">
        <v>105</v>
      </c>
      <c r="C33" s="7">
        <v>42427</v>
      </c>
      <c r="D33" s="8">
        <v>681.4</v>
      </c>
      <c r="E33" s="9">
        <v>905938</v>
      </c>
    </row>
    <row r="34" spans="1:5" ht="12.75">
      <c r="A34" s="6" t="s">
        <v>99</v>
      </c>
      <c r="B34" s="6" t="s">
        <v>106</v>
      </c>
      <c r="C34" s="7">
        <v>42427</v>
      </c>
      <c r="D34" s="8">
        <v>762.2</v>
      </c>
      <c r="E34" s="9">
        <v>905984</v>
      </c>
    </row>
    <row r="35" spans="1:5" ht="12.75">
      <c r="A35" s="6" t="s">
        <v>121</v>
      </c>
      <c r="B35" s="6" t="s">
        <v>128</v>
      </c>
      <c r="C35" s="7">
        <v>42427</v>
      </c>
      <c r="D35" s="8">
        <v>844.9</v>
      </c>
      <c r="E35" s="9">
        <v>4943474</v>
      </c>
    </row>
    <row r="36" spans="1:5" ht="12.75">
      <c r="A36" s="6" t="s">
        <v>147</v>
      </c>
      <c r="B36" s="6" t="s">
        <v>148</v>
      </c>
      <c r="C36" s="7">
        <v>42427</v>
      </c>
      <c r="D36" s="8">
        <v>412.1</v>
      </c>
      <c r="E36" s="9">
        <v>905983</v>
      </c>
    </row>
    <row r="37" spans="1:5" ht="12.75">
      <c r="A37" s="6" t="s">
        <v>165</v>
      </c>
      <c r="B37" s="6" t="s">
        <v>166</v>
      </c>
      <c r="C37" s="7">
        <v>42427</v>
      </c>
      <c r="D37" s="8">
        <v>1205.1</v>
      </c>
      <c r="E37" s="9">
        <v>4943469</v>
      </c>
    </row>
    <row r="38" spans="1:5" ht="12.75">
      <c r="A38" s="6" t="s">
        <v>99</v>
      </c>
      <c r="B38" s="6" t="s">
        <v>107</v>
      </c>
      <c r="C38" s="7">
        <v>42428</v>
      </c>
      <c r="D38" s="8">
        <v>725.7</v>
      </c>
      <c r="E38" s="9">
        <v>4943486</v>
      </c>
    </row>
    <row r="39" spans="1:5" ht="12.75">
      <c r="A39" s="6" t="s">
        <v>99</v>
      </c>
      <c r="B39" s="6" t="s">
        <v>108</v>
      </c>
      <c r="C39" s="7">
        <v>42428</v>
      </c>
      <c r="D39" s="8">
        <v>410.1</v>
      </c>
      <c r="E39" s="9">
        <v>4943479</v>
      </c>
    </row>
    <row r="40" spans="1:5" ht="12.75">
      <c r="A40" s="6" t="s">
        <v>99</v>
      </c>
      <c r="B40" s="6" t="s">
        <v>107</v>
      </c>
      <c r="C40" s="7">
        <v>42428</v>
      </c>
      <c r="D40" s="8">
        <v>1316</v>
      </c>
      <c r="E40" s="9">
        <v>2033693</v>
      </c>
    </row>
    <row r="41" spans="1:5" ht="12.75">
      <c r="A41" s="6" t="s">
        <v>121</v>
      </c>
      <c r="B41" s="6" t="s">
        <v>129</v>
      </c>
      <c r="C41" s="7">
        <v>42428</v>
      </c>
      <c r="D41" s="8">
        <v>1485</v>
      </c>
      <c r="E41" s="9">
        <v>4943454</v>
      </c>
    </row>
    <row r="42" spans="1:5" ht="12.75">
      <c r="A42" s="6" t="s">
        <v>147</v>
      </c>
      <c r="B42" s="6" t="s">
        <v>153</v>
      </c>
      <c r="C42" s="7">
        <v>42428</v>
      </c>
      <c r="D42" s="8">
        <v>685.5</v>
      </c>
      <c r="E42" s="9">
        <v>905956</v>
      </c>
    </row>
    <row r="43" spans="1:5" ht="12.75">
      <c r="A43" s="6" t="s">
        <v>147</v>
      </c>
      <c r="B43" s="6" t="s">
        <v>154</v>
      </c>
      <c r="C43" s="7">
        <v>42428</v>
      </c>
      <c r="D43" s="8">
        <v>494.7</v>
      </c>
      <c r="E43" s="9">
        <v>4943500</v>
      </c>
    </row>
    <row r="44" spans="1:5" ht="12.75">
      <c r="A44" s="6" t="s">
        <v>147</v>
      </c>
      <c r="B44" s="6" t="s">
        <v>153</v>
      </c>
      <c r="C44" s="7">
        <v>42428</v>
      </c>
      <c r="D44" s="8">
        <v>482.1</v>
      </c>
      <c r="E44" s="9">
        <v>2033681</v>
      </c>
    </row>
    <row r="45" spans="1:5" ht="12.75">
      <c r="A45" s="6" t="s">
        <v>167</v>
      </c>
      <c r="B45" s="6" t="s">
        <v>170</v>
      </c>
      <c r="C45" s="7">
        <v>42428</v>
      </c>
      <c r="D45" s="8">
        <v>423.3</v>
      </c>
      <c r="E45" s="9">
        <v>905982</v>
      </c>
    </row>
    <row r="46" spans="1:5" ht="12.75">
      <c r="A46" s="6" t="s">
        <v>52</v>
      </c>
      <c r="B46" s="6" t="s">
        <v>15</v>
      </c>
      <c r="C46" s="7">
        <v>42436</v>
      </c>
      <c r="D46" s="8">
        <v>8927.9</v>
      </c>
      <c r="E46" s="9" t="s">
        <v>16</v>
      </c>
    </row>
    <row r="47" spans="1:5" ht="12.75">
      <c r="A47" s="6" t="s">
        <v>98</v>
      </c>
      <c r="B47" s="6" t="s">
        <v>65</v>
      </c>
      <c r="C47" s="7">
        <v>42440</v>
      </c>
      <c r="D47" s="8">
        <v>5107</v>
      </c>
      <c r="E47" s="9" t="s">
        <v>66</v>
      </c>
    </row>
    <row r="48" spans="1:5" ht="12.75">
      <c r="A48" s="6" t="s">
        <v>99</v>
      </c>
      <c r="B48" s="6" t="s">
        <v>109</v>
      </c>
      <c r="C48" s="7">
        <v>42440</v>
      </c>
      <c r="D48" s="8">
        <v>2308</v>
      </c>
      <c r="E48" s="9">
        <v>11032016</v>
      </c>
    </row>
    <row r="49" spans="1:5" ht="12.75">
      <c r="A49" s="6" t="s">
        <v>52</v>
      </c>
      <c r="B49" s="6" t="s">
        <v>17</v>
      </c>
      <c r="C49" s="7">
        <v>42441</v>
      </c>
      <c r="D49" s="8">
        <v>8313.5</v>
      </c>
      <c r="E49" s="9" t="s">
        <v>18</v>
      </c>
    </row>
    <row r="50" spans="1:5" ht="12.75">
      <c r="A50" s="6" t="s">
        <v>121</v>
      </c>
      <c r="B50" s="6" t="s">
        <v>130</v>
      </c>
      <c r="C50" s="7">
        <v>42441</v>
      </c>
      <c r="D50" s="8">
        <v>729</v>
      </c>
      <c r="E50" s="9">
        <v>8053977</v>
      </c>
    </row>
    <row r="51" spans="1:5" ht="12.75">
      <c r="A51" s="6" t="s">
        <v>178</v>
      </c>
      <c r="B51" s="6" t="s">
        <v>179</v>
      </c>
      <c r="C51" s="7">
        <v>42442</v>
      </c>
      <c r="D51" s="8">
        <v>5393.8</v>
      </c>
      <c r="E51" s="9" t="s">
        <v>180</v>
      </c>
    </row>
    <row r="52" spans="1:5" ht="12.75">
      <c r="A52" s="6" t="s">
        <v>181</v>
      </c>
      <c r="B52" s="6" t="s">
        <v>185</v>
      </c>
      <c r="C52" s="7">
        <v>42447</v>
      </c>
      <c r="D52" s="8">
        <v>3489</v>
      </c>
      <c r="E52" s="9">
        <v>8053962.8053983</v>
      </c>
    </row>
    <row r="53" spans="1:5" ht="12.75">
      <c r="A53" s="6" t="s">
        <v>52</v>
      </c>
      <c r="B53" s="6" t="s">
        <v>19</v>
      </c>
      <c r="C53" s="7">
        <v>42448</v>
      </c>
      <c r="D53" s="8">
        <v>8953.1</v>
      </c>
      <c r="E53" s="9" t="s">
        <v>20</v>
      </c>
    </row>
    <row r="54" spans="1:5" ht="12.75">
      <c r="A54" s="6" t="s">
        <v>181</v>
      </c>
      <c r="B54" s="6" t="s">
        <v>184</v>
      </c>
      <c r="C54" s="7">
        <v>42448</v>
      </c>
      <c r="D54" s="8">
        <v>2176.2</v>
      </c>
      <c r="E54" s="9">
        <v>8053964.3372697</v>
      </c>
    </row>
    <row r="55" spans="1:5" ht="12.75">
      <c r="A55" s="6" t="s">
        <v>98</v>
      </c>
      <c r="B55" s="6" t="s">
        <v>67</v>
      </c>
      <c r="C55" s="7">
        <v>42451</v>
      </c>
      <c r="D55" s="8">
        <v>8080.2</v>
      </c>
      <c r="E55" s="9" t="s">
        <v>68</v>
      </c>
    </row>
    <row r="56" spans="1:5" ht="12.75">
      <c r="A56" s="6" t="s">
        <v>181</v>
      </c>
      <c r="B56" s="6" t="s">
        <v>182</v>
      </c>
      <c r="C56" s="7">
        <v>42454</v>
      </c>
      <c r="D56" s="8">
        <v>3112.3</v>
      </c>
      <c r="E56" s="9" t="s">
        <v>183</v>
      </c>
    </row>
    <row r="57" spans="1:5" ht="12.75">
      <c r="A57" s="6" t="s">
        <v>121</v>
      </c>
      <c r="B57" s="6" t="s">
        <v>131</v>
      </c>
      <c r="C57" s="7">
        <v>42455</v>
      </c>
      <c r="D57" s="8">
        <v>5553.7</v>
      </c>
      <c r="E57" s="9">
        <v>3372654.3372653</v>
      </c>
    </row>
    <row r="58" spans="1:5" ht="12.75">
      <c r="A58" s="6" t="s">
        <v>121</v>
      </c>
      <c r="B58" s="6" t="s">
        <v>132</v>
      </c>
      <c r="C58" s="7">
        <v>42456</v>
      </c>
      <c r="D58" s="8">
        <v>2832.2</v>
      </c>
      <c r="E58" s="9" t="s">
        <v>133</v>
      </c>
    </row>
    <row r="59" spans="1:5" ht="12.75">
      <c r="A59" s="6" t="s">
        <v>98</v>
      </c>
      <c r="B59" s="6" t="s">
        <v>69</v>
      </c>
      <c r="C59" s="7">
        <v>42461</v>
      </c>
      <c r="D59" s="8">
        <v>5163.6</v>
      </c>
      <c r="E59" s="9" t="s">
        <v>70</v>
      </c>
    </row>
    <row r="60" spans="1:5" ht="12.75">
      <c r="A60" s="6" t="s">
        <v>121</v>
      </c>
      <c r="B60" s="6" t="s">
        <v>134</v>
      </c>
      <c r="C60" s="7">
        <v>42462</v>
      </c>
      <c r="D60" s="8">
        <v>4005.4</v>
      </c>
      <c r="E60" s="9">
        <v>3372660.02042016</v>
      </c>
    </row>
    <row r="61" spans="1:5" ht="12.75">
      <c r="A61" s="6" t="s">
        <v>98</v>
      </c>
      <c r="B61" s="6" t="s">
        <v>71</v>
      </c>
      <c r="C61" s="7">
        <v>42465</v>
      </c>
      <c r="D61" s="8">
        <v>6600</v>
      </c>
      <c r="E61" s="9" t="s">
        <v>227</v>
      </c>
    </row>
    <row r="62" spans="1:5" ht="12.75">
      <c r="A62" s="6" t="s">
        <v>181</v>
      </c>
      <c r="B62" s="6" t="s">
        <v>186</v>
      </c>
      <c r="C62" s="7">
        <v>42468</v>
      </c>
      <c r="D62" s="8">
        <v>1803.1</v>
      </c>
      <c r="E62" s="9">
        <v>3372679</v>
      </c>
    </row>
    <row r="63" spans="1:5" ht="12.75">
      <c r="A63" s="6" t="s">
        <v>52</v>
      </c>
      <c r="B63" s="6" t="s">
        <v>21</v>
      </c>
      <c r="C63" s="7">
        <v>42469</v>
      </c>
      <c r="D63" s="8">
        <v>6906</v>
      </c>
      <c r="E63" s="9" t="s">
        <v>22</v>
      </c>
    </row>
    <row r="64" spans="1:5" ht="12.75">
      <c r="A64" s="6" t="s">
        <v>121</v>
      </c>
      <c r="B64" s="6" t="s">
        <v>135</v>
      </c>
      <c r="C64" s="7">
        <v>42469</v>
      </c>
      <c r="D64" s="8">
        <v>1752.3</v>
      </c>
      <c r="E64" s="9">
        <v>8053999</v>
      </c>
    </row>
    <row r="65" spans="1:5" ht="12.75">
      <c r="A65" s="6" t="s">
        <v>181</v>
      </c>
      <c r="B65" s="6" t="s">
        <v>187</v>
      </c>
      <c r="C65" s="7">
        <v>42470</v>
      </c>
      <c r="D65" s="8">
        <v>3632.5</v>
      </c>
      <c r="E65" s="9" t="s">
        <v>188</v>
      </c>
    </row>
    <row r="66" spans="1:5" ht="12.75">
      <c r="A66" s="6" t="s">
        <v>98</v>
      </c>
      <c r="B66" s="6" t="s">
        <v>72</v>
      </c>
      <c r="C66" s="7">
        <v>42475</v>
      </c>
      <c r="D66" s="8">
        <v>4871.4</v>
      </c>
      <c r="E66" s="9" t="s">
        <v>73</v>
      </c>
    </row>
    <row r="67" spans="1:5" ht="12.75">
      <c r="A67" s="6" t="s">
        <v>181</v>
      </c>
      <c r="B67" s="6" t="s">
        <v>189</v>
      </c>
      <c r="C67" s="7">
        <v>42477</v>
      </c>
      <c r="D67" s="8">
        <v>757.1</v>
      </c>
      <c r="E67" s="9">
        <v>3372661</v>
      </c>
    </row>
    <row r="68" spans="1:5" ht="12.75">
      <c r="A68" s="6" t="s">
        <v>98</v>
      </c>
      <c r="B68" s="6" t="s">
        <v>74</v>
      </c>
      <c r="C68" s="7">
        <v>42493</v>
      </c>
      <c r="D68" s="8">
        <v>9614.1</v>
      </c>
      <c r="E68" s="9" t="s">
        <v>75</v>
      </c>
    </row>
    <row r="69" spans="1:5" ht="12.75">
      <c r="A69" s="6" t="s">
        <v>162</v>
      </c>
      <c r="B69" s="6" t="s">
        <v>164</v>
      </c>
      <c r="C69" s="7">
        <v>42493</v>
      </c>
      <c r="D69" s="8">
        <v>3630.7</v>
      </c>
      <c r="E69" s="9">
        <v>4943490</v>
      </c>
    </row>
    <row r="70" spans="1:5" ht="12.75">
      <c r="A70" s="6" t="s">
        <v>121</v>
      </c>
      <c r="B70" s="6" t="s">
        <v>137</v>
      </c>
      <c r="C70" s="7">
        <v>42497</v>
      </c>
      <c r="D70" s="8">
        <v>959</v>
      </c>
      <c r="E70" s="9">
        <v>3372691</v>
      </c>
    </row>
    <row r="71" spans="1:5" ht="12.75">
      <c r="A71" s="6" t="s">
        <v>99</v>
      </c>
      <c r="B71" s="6" t="s">
        <v>110</v>
      </c>
      <c r="C71" s="7">
        <v>42498</v>
      </c>
      <c r="D71" s="8">
        <v>3962.9</v>
      </c>
      <c r="E71" s="9">
        <v>905963</v>
      </c>
    </row>
    <row r="72" spans="1:5" ht="12.75">
      <c r="A72" s="6" t="s">
        <v>121</v>
      </c>
      <c r="B72" s="6" t="s">
        <v>136</v>
      </c>
      <c r="C72" s="7">
        <v>42498</v>
      </c>
      <c r="D72" s="8">
        <v>1566.4</v>
      </c>
      <c r="E72" s="9">
        <v>3372665</v>
      </c>
    </row>
    <row r="73" spans="1:5" ht="12.75">
      <c r="A73" s="6" t="s">
        <v>167</v>
      </c>
      <c r="B73" s="6" t="s">
        <v>171</v>
      </c>
      <c r="C73" s="7">
        <v>42498</v>
      </c>
      <c r="D73" s="8">
        <v>1176.3</v>
      </c>
      <c r="E73" s="9">
        <v>4943455</v>
      </c>
    </row>
    <row r="74" spans="1:5" ht="12.75">
      <c r="A74" s="6" t="s">
        <v>98</v>
      </c>
      <c r="B74" s="6" t="s">
        <v>76</v>
      </c>
      <c r="C74" s="7">
        <v>42513</v>
      </c>
      <c r="D74" s="8">
        <v>9393.9</v>
      </c>
      <c r="E74" s="9" t="s">
        <v>77</v>
      </c>
    </row>
    <row r="75" spans="1:5" ht="12.75">
      <c r="A75" s="6" t="s">
        <v>99</v>
      </c>
      <c r="B75" s="6" t="s">
        <v>111</v>
      </c>
      <c r="C75" s="7">
        <v>42513</v>
      </c>
      <c r="D75" s="8">
        <v>831.8</v>
      </c>
      <c r="E75" s="9">
        <v>8053877</v>
      </c>
    </row>
    <row r="76" spans="1:5" ht="12.75">
      <c r="A76" s="6" t="s">
        <v>99</v>
      </c>
      <c r="B76" s="6" t="s">
        <v>112</v>
      </c>
      <c r="C76" s="7">
        <v>42521</v>
      </c>
      <c r="D76" s="8">
        <v>1600</v>
      </c>
      <c r="E76" s="9">
        <v>8053879</v>
      </c>
    </row>
    <row r="77" spans="1:5" ht="12.75">
      <c r="A77" s="6" t="s">
        <v>99</v>
      </c>
      <c r="B77" s="6" t="s">
        <v>113</v>
      </c>
      <c r="C77" s="7">
        <v>42528</v>
      </c>
      <c r="D77" s="8">
        <v>2040.6</v>
      </c>
      <c r="E77" s="9">
        <v>8053871</v>
      </c>
    </row>
    <row r="78" spans="1:5" ht="12.75">
      <c r="A78" s="6" t="s">
        <v>147</v>
      </c>
      <c r="B78" s="6" t="s">
        <v>155</v>
      </c>
      <c r="C78" s="7">
        <v>42528</v>
      </c>
      <c r="D78" s="8">
        <v>1030</v>
      </c>
      <c r="E78" s="9">
        <v>8053872</v>
      </c>
    </row>
    <row r="79" spans="1:5" ht="12.75">
      <c r="A79" s="6" t="s">
        <v>147</v>
      </c>
      <c r="B79" s="6" t="s">
        <v>155</v>
      </c>
      <c r="C79" s="7">
        <v>42528</v>
      </c>
      <c r="D79" s="8">
        <v>755</v>
      </c>
      <c r="E79" s="9">
        <v>8053873</v>
      </c>
    </row>
    <row r="80" spans="1:5" ht="12.75">
      <c r="A80" s="6" t="s">
        <v>52</v>
      </c>
      <c r="B80" s="6" t="s">
        <v>23</v>
      </c>
      <c r="C80" s="7">
        <v>42539</v>
      </c>
      <c r="D80" s="8">
        <v>3124.3</v>
      </c>
      <c r="E80" s="9" t="s">
        <v>24</v>
      </c>
    </row>
    <row r="81" spans="1:5" ht="12.75">
      <c r="A81" s="6" t="s">
        <v>52</v>
      </c>
      <c r="B81" s="6" t="s">
        <v>25</v>
      </c>
      <c r="C81" s="7">
        <v>42540</v>
      </c>
      <c r="D81" s="8">
        <v>3329.1</v>
      </c>
      <c r="E81" s="9" t="s">
        <v>26</v>
      </c>
    </row>
    <row r="82" spans="1:5" ht="12.75">
      <c r="A82" s="6" t="s">
        <v>98</v>
      </c>
      <c r="B82" s="6" t="s">
        <v>80</v>
      </c>
      <c r="C82" s="7">
        <v>42554</v>
      </c>
      <c r="D82" s="8">
        <v>9087.4</v>
      </c>
      <c r="E82" s="9" t="s">
        <v>81</v>
      </c>
    </row>
    <row r="83" spans="1:5" ht="12.75">
      <c r="A83" s="6" t="s">
        <v>201</v>
      </c>
      <c r="B83" s="6" t="s">
        <v>202</v>
      </c>
      <c r="C83" s="7">
        <v>42559</v>
      </c>
      <c r="D83" s="8">
        <v>2750.8</v>
      </c>
      <c r="E83" s="9" t="s">
        <v>203</v>
      </c>
    </row>
    <row r="84" spans="1:5" ht="12.75">
      <c r="A84" s="6" t="s">
        <v>52</v>
      </c>
      <c r="B84" s="6" t="s">
        <v>27</v>
      </c>
      <c r="C84" s="7">
        <v>42561</v>
      </c>
      <c r="D84" s="8">
        <v>1750.8</v>
      </c>
      <c r="E84" s="9" t="s">
        <v>28</v>
      </c>
    </row>
    <row r="85" spans="1:5" ht="12.75">
      <c r="A85" s="6" t="s">
        <v>190</v>
      </c>
      <c r="B85" s="6" t="s">
        <v>191</v>
      </c>
      <c r="C85" s="7">
        <v>42561</v>
      </c>
      <c r="D85" s="8">
        <v>5000</v>
      </c>
      <c r="E85" s="9" t="s">
        <v>192</v>
      </c>
    </row>
    <row r="86" spans="1:5" ht="12.75">
      <c r="A86" s="6" t="s">
        <v>193</v>
      </c>
      <c r="B86" s="6" t="s">
        <v>194</v>
      </c>
      <c r="C86" s="7">
        <v>42561</v>
      </c>
      <c r="D86" s="8">
        <v>5000</v>
      </c>
      <c r="E86" s="9" t="s">
        <v>192</v>
      </c>
    </row>
    <row r="87" spans="1:5" ht="12.75">
      <c r="A87" s="6" t="s">
        <v>98</v>
      </c>
      <c r="B87" s="6" t="s">
        <v>78</v>
      </c>
      <c r="C87" s="7">
        <v>42562</v>
      </c>
      <c r="D87" s="8">
        <v>4660</v>
      </c>
      <c r="E87" s="9" t="s">
        <v>79</v>
      </c>
    </row>
    <row r="88" spans="1:5" ht="12.75">
      <c r="A88" s="6" t="s">
        <v>98</v>
      </c>
      <c r="B88" s="6" t="s">
        <v>78</v>
      </c>
      <c r="C88" s="7">
        <v>42562</v>
      </c>
      <c r="D88" s="8">
        <v>6100</v>
      </c>
      <c r="E88" s="9" t="s">
        <v>82</v>
      </c>
    </row>
    <row r="89" spans="1:5" ht="12.75">
      <c r="A89" s="6" t="s">
        <v>197</v>
      </c>
      <c r="B89" s="6" t="s">
        <v>198</v>
      </c>
      <c r="C89" s="7">
        <v>42564</v>
      </c>
      <c r="D89" s="8">
        <v>800</v>
      </c>
      <c r="E89" s="9">
        <v>3372684.3372693</v>
      </c>
    </row>
    <row r="90" spans="1:5" ht="12.75">
      <c r="A90" s="6" t="s">
        <v>195</v>
      </c>
      <c r="B90" s="6" t="s">
        <v>196</v>
      </c>
      <c r="C90" s="7">
        <v>42574</v>
      </c>
      <c r="D90" s="8">
        <v>1000</v>
      </c>
      <c r="E90" s="9" t="s">
        <v>192</v>
      </c>
    </row>
    <row r="91" spans="1:5" ht="12.75">
      <c r="A91" s="6" t="s">
        <v>52</v>
      </c>
      <c r="B91" s="6" t="s">
        <v>29</v>
      </c>
      <c r="C91" s="7">
        <v>42575</v>
      </c>
      <c r="D91" s="8">
        <v>938.7</v>
      </c>
      <c r="E91" s="9">
        <v>1779929</v>
      </c>
    </row>
    <row r="92" spans="1:5" ht="12.75">
      <c r="A92" s="6" t="s">
        <v>201</v>
      </c>
      <c r="B92" s="6" t="s">
        <v>204</v>
      </c>
      <c r="C92" s="7">
        <v>42580</v>
      </c>
      <c r="D92" s="8">
        <v>3606.6</v>
      </c>
      <c r="E92" s="9" t="s">
        <v>205</v>
      </c>
    </row>
    <row r="93" spans="1:5" ht="12.75">
      <c r="A93" s="6" t="s">
        <v>98</v>
      </c>
      <c r="B93" s="6" t="s">
        <v>83</v>
      </c>
      <c r="C93" s="7">
        <v>42586</v>
      </c>
      <c r="D93" s="8">
        <v>9730</v>
      </c>
      <c r="E93" s="9" t="s">
        <v>84</v>
      </c>
    </row>
    <row r="94" spans="1:5" ht="12.75">
      <c r="A94" s="6" t="s">
        <v>52</v>
      </c>
      <c r="B94" s="6" t="s">
        <v>30</v>
      </c>
      <c r="C94" s="7">
        <v>42587</v>
      </c>
      <c r="D94" s="8">
        <v>4138.2</v>
      </c>
      <c r="E94" s="9" t="s">
        <v>31</v>
      </c>
    </row>
    <row r="95" spans="1:5" ht="12.75">
      <c r="A95" s="6" t="s">
        <v>201</v>
      </c>
      <c r="B95" s="6" t="s">
        <v>206</v>
      </c>
      <c r="C95" s="7">
        <v>42589</v>
      </c>
      <c r="D95" s="8">
        <v>6373</v>
      </c>
      <c r="E95" s="36" t="s">
        <v>207</v>
      </c>
    </row>
    <row r="96" spans="1:5" ht="12.75">
      <c r="A96" s="6" t="s">
        <v>99</v>
      </c>
      <c r="B96" s="6" t="s">
        <v>114</v>
      </c>
      <c r="C96" s="7">
        <v>42592</v>
      </c>
      <c r="D96" s="8">
        <v>3018.5</v>
      </c>
      <c r="E96" s="36">
        <v>4943464.805388</v>
      </c>
    </row>
    <row r="97" spans="1:5" ht="12.75">
      <c r="A97" s="6" t="s">
        <v>52</v>
      </c>
      <c r="B97" s="6" t="s">
        <v>32</v>
      </c>
      <c r="C97" s="7">
        <v>42594</v>
      </c>
      <c r="D97" s="8">
        <v>6859.3</v>
      </c>
      <c r="E97" s="36" t="s">
        <v>33</v>
      </c>
    </row>
    <row r="98" spans="1:5" ht="12.75">
      <c r="A98" s="6" t="s">
        <v>201</v>
      </c>
      <c r="B98" s="6" t="s">
        <v>208</v>
      </c>
      <c r="C98" s="7">
        <v>42596</v>
      </c>
      <c r="D98" s="8">
        <v>4305.4</v>
      </c>
      <c r="E98" s="36" t="s">
        <v>209</v>
      </c>
    </row>
    <row r="99" spans="1:5" ht="12.75">
      <c r="A99" s="6" t="s">
        <v>210</v>
      </c>
      <c r="B99" s="6" t="s">
        <v>211</v>
      </c>
      <c r="C99" s="7">
        <v>42600</v>
      </c>
      <c r="D99" s="8">
        <v>10186.6</v>
      </c>
      <c r="E99" s="37" t="s">
        <v>212</v>
      </c>
    </row>
    <row r="100" spans="1:5" ht="12.75">
      <c r="A100" s="6" t="s">
        <v>52</v>
      </c>
      <c r="B100" s="6" t="s">
        <v>36</v>
      </c>
      <c r="C100" s="7">
        <v>42616</v>
      </c>
      <c r="D100" s="8">
        <v>7828.1</v>
      </c>
      <c r="E100" s="36" t="s">
        <v>37</v>
      </c>
    </row>
    <row r="101" spans="1:5" ht="12.75">
      <c r="A101" s="6" t="s">
        <v>52</v>
      </c>
      <c r="B101" s="6" t="s">
        <v>34</v>
      </c>
      <c r="C101" s="7">
        <v>42617</v>
      </c>
      <c r="D101" s="8">
        <v>4130</v>
      </c>
      <c r="E101" s="36" t="s">
        <v>35</v>
      </c>
    </row>
    <row r="102" spans="1:5" ht="12.75">
      <c r="A102" s="6" t="s">
        <v>199</v>
      </c>
      <c r="B102" s="6" t="s">
        <v>200</v>
      </c>
      <c r="C102" s="7">
        <v>42617</v>
      </c>
      <c r="D102" s="8">
        <v>5000</v>
      </c>
      <c r="E102" s="36" t="s">
        <v>192</v>
      </c>
    </row>
    <row r="103" spans="1:5" ht="12.75">
      <c r="A103" s="6" t="s">
        <v>52</v>
      </c>
      <c r="B103" s="6" t="s">
        <v>38</v>
      </c>
      <c r="C103" s="7">
        <v>42623</v>
      </c>
      <c r="D103" s="8">
        <v>5430</v>
      </c>
      <c r="E103" s="36" t="s">
        <v>39</v>
      </c>
    </row>
    <row r="104" spans="1:5" ht="12.75">
      <c r="A104" s="6" t="s">
        <v>52</v>
      </c>
      <c r="B104" s="6" t="s">
        <v>40</v>
      </c>
      <c r="C104" s="7">
        <v>42624</v>
      </c>
      <c r="D104" s="8">
        <v>1880</v>
      </c>
      <c r="E104" s="36" t="s">
        <v>41</v>
      </c>
    </row>
    <row r="105" spans="1:5" ht="12.75">
      <c r="A105" s="6" t="s">
        <v>99</v>
      </c>
      <c r="B105" s="6" t="s">
        <v>115</v>
      </c>
      <c r="C105" s="7">
        <v>42624</v>
      </c>
      <c r="D105" s="8">
        <v>1828</v>
      </c>
      <c r="E105" s="36">
        <v>1603297</v>
      </c>
    </row>
    <row r="106" spans="1:5" ht="12.75">
      <c r="A106" s="6" t="s">
        <v>147</v>
      </c>
      <c r="B106" s="6" t="s">
        <v>156</v>
      </c>
      <c r="C106" s="7">
        <v>42624</v>
      </c>
      <c r="D106" s="8">
        <v>1000</v>
      </c>
      <c r="E106" s="36">
        <v>8053874</v>
      </c>
    </row>
    <row r="107" spans="1:5" ht="12.75">
      <c r="A107" s="6" t="s">
        <v>147</v>
      </c>
      <c r="B107" s="6" t="s">
        <v>157</v>
      </c>
      <c r="C107" s="7">
        <v>42624</v>
      </c>
      <c r="D107" s="8">
        <v>1286.5</v>
      </c>
      <c r="E107" s="36">
        <v>1603294</v>
      </c>
    </row>
    <row r="108" spans="1:5" ht="12.75">
      <c r="A108" s="6" t="s">
        <v>54</v>
      </c>
      <c r="B108" s="6" t="s">
        <v>53</v>
      </c>
      <c r="C108" s="7">
        <v>42627</v>
      </c>
      <c r="D108" s="8">
        <v>3130.1</v>
      </c>
      <c r="E108" s="36">
        <v>1603292</v>
      </c>
    </row>
    <row r="109" spans="1:5" ht="12.75">
      <c r="A109" s="6" t="s">
        <v>98</v>
      </c>
      <c r="B109" s="6" t="s">
        <v>87</v>
      </c>
      <c r="C109" s="7">
        <v>42627</v>
      </c>
      <c r="D109" s="8">
        <v>9501.35</v>
      </c>
      <c r="E109" s="36" t="s">
        <v>88</v>
      </c>
    </row>
    <row r="110" spans="1:5" ht="12.75">
      <c r="A110" s="6" t="s">
        <v>99</v>
      </c>
      <c r="B110" s="6" t="s">
        <v>117</v>
      </c>
      <c r="C110" s="7">
        <v>42627</v>
      </c>
      <c r="D110" s="8">
        <v>1270.7</v>
      </c>
      <c r="E110" s="36">
        <v>4943476</v>
      </c>
    </row>
    <row r="111" spans="1:5" ht="12.75">
      <c r="A111" s="6" t="s">
        <v>99</v>
      </c>
      <c r="B111" s="6" t="s">
        <v>118</v>
      </c>
      <c r="C111" s="7">
        <v>42627</v>
      </c>
      <c r="D111" s="8">
        <v>5030.45</v>
      </c>
      <c r="E111" s="36">
        <v>4943465</v>
      </c>
    </row>
    <row r="112" spans="1:5" ht="12.75">
      <c r="A112" s="6" t="s">
        <v>147</v>
      </c>
      <c r="B112" s="6" t="s">
        <v>158</v>
      </c>
      <c r="C112" s="7">
        <v>42627</v>
      </c>
      <c r="D112" s="8">
        <v>1080.4</v>
      </c>
      <c r="E112" s="36">
        <v>1603293</v>
      </c>
    </row>
    <row r="113" spans="1:5" ht="12.75">
      <c r="A113" s="6" t="s">
        <v>147</v>
      </c>
      <c r="B113" s="6" t="s">
        <v>158</v>
      </c>
      <c r="C113" s="7">
        <v>42627</v>
      </c>
      <c r="D113" s="8">
        <v>1560.8</v>
      </c>
      <c r="E113" s="36">
        <v>4943499</v>
      </c>
    </row>
    <row r="114" spans="1:5" ht="12.75">
      <c r="A114" s="6" t="s">
        <v>147</v>
      </c>
      <c r="B114" s="6" t="s">
        <v>158</v>
      </c>
      <c r="C114" s="7">
        <v>42627</v>
      </c>
      <c r="D114" s="8">
        <v>700.9</v>
      </c>
      <c r="E114" s="36">
        <v>10082016</v>
      </c>
    </row>
    <row r="115" spans="1:5" ht="12.75">
      <c r="A115" s="6" t="s">
        <v>167</v>
      </c>
      <c r="B115" s="6" t="s">
        <v>172</v>
      </c>
      <c r="C115" s="7">
        <v>42627</v>
      </c>
      <c r="D115" s="8">
        <v>1692.5</v>
      </c>
      <c r="E115" s="36">
        <v>3372666</v>
      </c>
    </row>
    <row r="116" spans="1:5" ht="12.75">
      <c r="A116" s="6" t="s">
        <v>99</v>
      </c>
      <c r="B116" s="6" t="s">
        <v>116</v>
      </c>
      <c r="C116" s="7">
        <v>42628</v>
      </c>
      <c r="D116" s="8">
        <v>1151.8</v>
      </c>
      <c r="E116" s="36">
        <v>1603288</v>
      </c>
    </row>
    <row r="117" spans="1:5" ht="12.75">
      <c r="A117" s="6" t="s">
        <v>220</v>
      </c>
      <c r="B117" s="6" t="s">
        <v>221</v>
      </c>
      <c r="C117" s="7">
        <v>42637</v>
      </c>
      <c r="D117" s="8">
        <v>1047</v>
      </c>
      <c r="E117" s="37">
        <v>6075866</v>
      </c>
    </row>
    <row r="118" spans="1:5" ht="12.75">
      <c r="A118" s="6" t="s">
        <v>98</v>
      </c>
      <c r="B118" s="7" t="s">
        <v>85</v>
      </c>
      <c r="C118" s="7">
        <v>42647</v>
      </c>
      <c r="D118" s="8">
        <v>6967</v>
      </c>
      <c r="E118" s="36" t="s">
        <v>86</v>
      </c>
    </row>
    <row r="119" spans="1:5" ht="12.75">
      <c r="A119" s="6" t="s">
        <v>52</v>
      </c>
      <c r="B119" s="6" t="s">
        <v>42</v>
      </c>
      <c r="C119" s="7">
        <v>42651</v>
      </c>
      <c r="D119" s="8">
        <v>4685.6</v>
      </c>
      <c r="E119" s="36" t="s">
        <v>43</v>
      </c>
    </row>
    <row r="120" spans="1:5" ht="12.75">
      <c r="A120" s="6" t="s">
        <v>52</v>
      </c>
      <c r="B120" s="6" t="s">
        <v>44</v>
      </c>
      <c r="C120" s="7">
        <v>42652</v>
      </c>
      <c r="D120" s="8">
        <v>1956.1</v>
      </c>
      <c r="E120" s="36" t="s">
        <v>45</v>
      </c>
    </row>
    <row r="121" spans="1:5" ht="12.75">
      <c r="A121" s="6" t="s">
        <v>213</v>
      </c>
      <c r="B121" s="6" t="s">
        <v>214</v>
      </c>
      <c r="C121" s="7">
        <v>42653</v>
      </c>
      <c r="D121" s="8">
        <v>900</v>
      </c>
      <c r="E121" s="37">
        <v>3372692</v>
      </c>
    </row>
    <row r="122" spans="1:5" ht="12.75">
      <c r="A122" s="6" t="s">
        <v>121</v>
      </c>
      <c r="B122" s="6" t="s">
        <v>138</v>
      </c>
      <c r="C122" s="7">
        <v>42658</v>
      </c>
      <c r="D122" s="8">
        <v>1672.3</v>
      </c>
      <c r="E122" s="36">
        <v>27193561</v>
      </c>
    </row>
    <row r="123" spans="1:5" ht="12.75">
      <c r="A123" s="6" t="s">
        <v>121</v>
      </c>
      <c r="B123" s="6" t="s">
        <v>139</v>
      </c>
      <c r="C123" s="7">
        <v>42659</v>
      </c>
      <c r="D123" s="8">
        <v>2523.9</v>
      </c>
      <c r="E123" s="36">
        <v>27193556</v>
      </c>
    </row>
    <row r="124" spans="1:5" ht="12.75">
      <c r="A124" s="6" t="s">
        <v>215</v>
      </c>
      <c r="B124" s="7" t="s">
        <v>233</v>
      </c>
      <c r="C124" s="7">
        <v>42659</v>
      </c>
      <c r="D124" s="8">
        <v>1500</v>
      </c>
      <c r="E124" s="38">
        <v>42659</v>
      </c>
    </row>
    <row r="125" spans="1:5" ht="12.75">
      <c r="A125" s="6" t="s">
        <v>98</v>
      </c>
      <c r="B125" s="6" t="s">
        <v>89</v>
      </c>
      <c r="C125" s="7">
        <v>42661</v>
      </c>
      <c r="D125" s="8">
        <v>4566.7</v>
      </c>
      <c r="E125" s="36" t="s">
        <v>90</v>
      </c>
    </row>
    <row r="126" spans="1:5" ht="12.75">
      <c r="A126" s="6" t="s">
        <v>216</v>
      </c>
      <c r="B126" s="7" t="s">
        <v>217</v>
      </c>
      <c r="C126" s="7">
        <v>42676</v>
      </c>
      <c r="D126" s="8">
        <v>6054</v>
      </c>
      <c r="E126" s="37">
        <v>6033783</v>
      </c>
    </row>
    <row r="127" spans="1:5" ht="12.75">
      <c r="A127" s="6" t="s">
        <v>98</v>
      </c>
      <c r="B127" s="6" t="s">
        <v>91</v>
      </c>
      <c r="C127" s="7">
        <v>42678</v>
      </c>
      <c r="D127" s="8">
        <v>6692.9</v>
      </c>
      <c r="E127" s="36" t="s">
        <v>92</v>
      </c>
    </row>
    <row r="128" spans="1:5" ht="12.75">
      <c r="A128" s="6" t="s">
        <v>52</v>
      </c>
      <c r="B128" s="6" t="s">
        <v>46</v>
      </c>
      <c r="C128" s="7">
        <v>42679</v>
      </c>
      <c r="D128" s="8">
        <v>4304.4</v>
      </c>
      <c r="E128" s="36" t="s">
        <v>47</v>
      </c>
    </row>
    <row r="129" spans="1:5" ht="12.75">
      <c r="A129" s="6" t="s">
        <v>52</v>
      </c>
      <c r="B129" s="6" t="s">
        <v>48</v>
      </c>
      <c r="C129" s="7">
        <v>42680</v>
      </c>
      <c r="D129" s="8">
        <v>2863.2</v>
      </c>
      <c r="E129" s="36" t="s">
        <v>49</v>
      </c>
    </row>
    <row r="130" spans="1:5" ht="12.75">
      <c r="A130" s="6" t="s">
        <v>121</v>
      </c>
      <c r="B130" s="6" t="s">
        <v>140</v>
      </c>
      <c r="C130" s="7">
        <v>42682</v>
      </c>
      <c r="D130" s="8">
        <v>3046.5</v>
      </c>
      <c r="E130" s="36" t="s">
        <v>141</v>
      </c>
    </row>
    <row r="131" spans="1:5" ht="12.75">
      <c r="A131" s="6" t="s">
        <v>173</v>
      </c>
      <c r="B131" s="6" t="s">
        <v>174</v>
      </c>
      <c r="C131" s="7">
        <v>42682</v>
      </c>
      <c r="D131" s="8">
        <v>350</v>
      </c>
      <c r="E131" s="36">
        <v>42682</v>
      </c>
    </row>
    <row r="132" spans="1:5" ht="12.75">
      <c r="A132" s="6" t="s">
        <v>144</v>
      </c>
      <c r="B132" s="6" t="s">
        <v>146</v>
      </c>
      <c r="C132" s="7">
        <v>42683</v>
      </c>
      <c r="D132" s="8">
        <v>1835</v>
      </c>
      <c r="E132" s="36">
        <v>4943445.80153875</v>
      </c>
    </row>
    <row r="133" spans="1:5" ht="12.75">
      <c r="A133" s="6" t="s">
        <v>98</v>
      </c>
      <c r="B133" s="6" t="s">
        <v>93</v>
      </c>
      <c r="C133" s="7">
        <v>42689</v>
      </c>
      <c r="D133" s="8">
        <v>7710</v>
      </c>
      <c r="E133" s="36" t="s">
        <v>94</v>
      </c>
    </row>
    <row r="134" spans="1:5" ht="12.75">
      <c r="A134" s="6" t="s">
        <v>98</v>
      </c>
      <c r="B134" s="6" t="s">
        <v>95</v>
      </c>
      <c r="C134" s="7">
        <v>42702</v>
      </c>
      <c r="D134" s="8">
        <v>6911.5</v>
      </c>
      <c r="E134" s="36" t="s">
        <v>96</v>
      </c>
    </row>
    <row r="135" spans="1:5" ht="12.75">
      <c r="A135" s="6" t="s">
        <v>99</v>
      </c>
      <c r="B135" s="6" t="s">
        <v>119</v>
      </c>
      <c r="C135" s="7">
        <v>42702</v>
      </c>
      <c r="D135" s="8">
        <v>1976</v>
      </c>
      <c r="E135" s="36">
        <v>905989</v>
      </c>
    </row>
    <row r="136" spans="1:5" ht="12.75">
      <c r="A136" s="6" t="s">
        <v>99</v>
      </c>
      <c r="B136" s="6" t="s">
        <v>119</v>
      </c>
      <c r="C136" s="7">
        <v>42702</v>
      </c>
      <c r="D136" s="8">
        <v>1136</v>
      </c>
      <c r="E136" s="36">
        <v>1603276</v>
      </c>
    </row>
    <row r="137" spans="1:5" ht="12.75">
      <c r="A137" s="6" t="s">
        <v>99</v>
      </c>
      <c r="B137" s="6" t="s">
        <v>119</v>
      </c>
      <c r="C137" s="7">
        <v>42702</v>
      </c>
      <c r="D137" s="8">
        <v>2216</v>
      </c>
      <c r="E137" s="36">
        <v>27193581</v>
      </c>
    </row>
    <row r="138" spans="1:5" ht="12.75">
      <c r="A138" s="6" t="s">
        <v>147</v>
      </c>
      <c r="B138" s="6" t="s">
        <v>159</v>
      </c>
      <c r="C138" s="7">
        <v>42702</v>
      </c>
      <c r="D138" s="8">
        <v>3598</v>
      </c>
      <c r="E138" s="36" t="s">
        <v>160</v>
      </c>
    </row>
    <row r="139" spans="1:5" ht="12.75">
      <c r="A139" s="6" t="s">
        <v>147</v>
      </c>
      <c r="B139" s="6" t="s">
        <v>161</v>
      </c>
      <c r="C139" s="7">
        <v>42702</v>
      </c>
      <c r="D139" s="8">
        <v>2736</v>
      </c>
      <c r="E139" s="36">
        <v>27193582</v>
      </c>
    </row>
    <row r="140" spans="1:5" ht="12.75">
      <c r="A140" s="6" t="s">
        <v>98</v>
      </c>
      <c r="B140" s="6" t="s">
        <v>97</v>
      </c>
      <c r="C140" s="7">
        <v>42703</v>
      </c>
      <c r="D140" s="8">
        <v>4626</v>
      </c>
      <c r="E140" s="36">
        <v>6033790.6033787</v>
      </c>
    </row>
    <row r="141" spans="1:5" ht="12.75">
      <c r="A141" s="6" t="s">
        <v>99</v>
      </c>
      <c r="B141" s="6" t="s">
        <v>120</v>
      </c>
      <c r="C141" s="7">
        <v>42703</v>
      </c>
      <c r="D141" s="8">
        <v>2447</v>
      </c>
      <c r="E141" s="36">
        <v>27193565</v>
      </c>
    </row>
    <row r="142" spans="1:5" ht="12.75">
      <c r="A142" s="6" t="s">
        <v>121</v>
      </c>
      <c r="B142" s="6" t="s">
        <v>142</v>
      </c>
      <c r="C142" s="7">
        <v>42703</v>
      </c>
      <c r="D142" s="8">
        <v>5623.02</v>
      </c>
      <c r="E142" s="36" t="s">
        <v>143</v>
      </c>
    </row>
    <row r="143" spans="1:5" ht="12.75">
      <c r="A143" s="6" t="s">
        <v>52</v>
      </c>
      <c r="B143" s="6" t="s">
        <v>50</v>
      </c>
      <c r="C143" s="7">
        <v>42715</v>
      </c>
      <c r="D143" s="8">
        <v>11245.7</v>
      </c>
      <c r="E143" s="36" t="s">
        <v>51</v>
      </c>
    </row>
    <row r="144" spans="1:5" ht="12.75">
      <c r="A144" s="6" t="s">
        <v>218</v>
      </c>
      <c r="B144" s="7" t="s">
        <v>219</v>
      </c>
      <c r="C144" s="7">
        <v>42715</v>
      </c>
      <c r="D144" s="8">
        <v>1430</v>
      </c>
      <c r="E144" s="38">
        <v>42715</v>
      </c>
    </row>
    <row r="145" spans="4:5" ht="12.75">
      <c r="D145" s="54">
        <f>SUM(D1:D144)</f>
        <v>515760.26999999996</v>
      </c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30"/>
  <sheetViews>
    <sheetView tabSelected="1" zoomScalePageLayoutView="0" workbookViewId="0" topLeftCell="A1">
      <selection activeCell="D128" sqref="D128"/>
    </sheetView>
  </sheetViews>
  <sheetFormatPr defaultColWidth="9.140625" defaultRowHeight="12.75"/>
  <cols>
    <col min="1" max="1" width="9.8515625" style="0" customWidth="1"/>
    <col min="2" max="2" width="10.140625" style="0" customWidth="1"/>
    <col min="3" max="3" width="9.57421875" style="0" customWidth="1"/>
    <col min="4" max="4" width="10.140625" style="0" customWidth="1"/>
    <col min="5" max="5" width="7.8515625" style="0" customWidth="1"/>
    <col min="6" max="6" width="9.00390625" style="0" customWidth="1"/>
    <col min="7" max="7" width="8.421875" style="0" customWidth="1"/>
    <col min="8" max="8" width="10.421875" style="0" customWidth="1"/>
    <col min="9" max="9" width="10.00390625" style="0" customWidth="1"/>
    <col min="10" max="10" width="11.421875" style="0" customWidth="1"/>
    <col min="11" max="11" width="9.421875" style="0" customWidth="1"/>
    <col min="12" max="12" width="9.7109375" style="0" customWidth="1"/>
    <col min="13" max="14" width="10.00390625" style="0" customWidth="1"/>
    <col min="15" max="15" width="9.7109375" style="0" customWidth="1"/>
    <col min="16" max="16" width="10.8515625" style="0" customWidth="1"/>
  </cols>
  <sheetData>
    <row r="3" spans="2:12" ht="12.75">
      <c r="B3" s="53" t="s">
        <v>222</v>
      </c>
      <c r="C3" s="53"/>
      <c r="D3" s="53"/>
      <c r="E3" s="53"/>
      <c r="F3" s="53"/>
      <c r="G3" s="53" t="s">
        <v>223</v>
      </c>
      <c r="H3" s="53"/>
      <c r="I3" s="53"/>
      <c r="J3" s="53"/>
      <c r="K3" s="32"/>
      <c r="L3" s="32"/>
    </row>
    <row r="4" spans="1:16" ht="81.75" customHeight="1">
      <c r="A4" t="s">
        <v>0</v>
      </c>
      <c r="B4" s="10" t="s">
        <v>224</v>
      </c>
      <c r="C4" s="10" t="s">
        <v>263</v>
      </c>
      <c r="D4" s="10" t="s">
        <v>226</v>
      </c>
      <c r="E4" s="10" t="s">
        <v>228</v>
      </c>
      <c r="F4" s="10" t="s">
        <v>264</v>
      </c>
      <c r="G4" s="10" t="s">
        <v>229</v>
      </c>
      <c r="H4" s="10" t="s">
        <v>232</v>
      </c>
      <c r="I4" s="10" t="s">
        <v>230</v>
      </c>
      <c r="J4" s="10" t="s">
        <v>231</v>
      </c>
      <c r="K4" s="10" t="s">
        <v>265</v>
      </c>
      <c r="L4" s="10" t="s">
        <v>258</v>
      </c>
      <c r="M4" s="1" t="s">
        <v>225</v>
      </c>
      <c r="N4" s="1" t="s">
        <v>266</v>
      </c>
      <c r="O4" s="12" t="s">
        <v>240</v>
      </c>
      <c r="P4" s="1" t="s">
        <v>225</v>
      </c>
    </row>
    <row r="5" spans="1:17" ht="12.75">
      <c r="A5" s="7">
        <v>42380</v>
      </c>
      <c r="B5" s="33"/>
      <c r="C5" s="33"/>
      <c r="D5" s="33"/>
      <c r="E5" s="33"/>
      <c r="F5" s="33"/>
      <c r="G5" s="33"/>
      <c r="H5" s="33"/>
      <c r="I5" s="33"/>
      <c r="J5" s="33"/>
      <c r="K5" s="10"/>
      <c r="L5" s="10">
        <v>47615.87</v>
      </c>
      <c r="M5" s="4">
        <f>SUM(B5:L5)</f>
        <v>47615.87</v>
      </c>
      <c r="N5" s="4"/>
      <c r="O5" s="13">
        <v>39000</v>
      </c>
      <c r="P5" s="4">
        <f aca="true" t="shared" si="0" ref="P5:P13">SUM(O5:O5)</f>
        <v>39000</v>
      </c>
      <c r="Q5" s="5">
        <f>M5-P5</f>
        <v>8615.870000000003</v>
      </c>
    </row>
    <row r="6" spans="1:17" ht="12.75">
      <c r="A6" s="7">
        <v>42381</v>
      </c>
      <c r="B6" s="8">
        <v>4220</v>
      </c>
      <c r="C6" s="8">
        <v>438.27</v>
      </c>
      <c r="D6" s="8"/>
      <c r="E6" s="8"/>
      <c r="F6" s="8"/>
      <c r="G6" s="8"/>
      <c r="H6" s="8"/>
      <c r="I6" s="8"/>
      <c r="J6" s="8"/>
      <c r="K6" s="4"/>
      <c r="L6" s="4"/>
      <c r="M6" s="4">
        <f aca="true" t="shared" si="1" ref="M6:M13">SUM(B6:L6)</f>
        <v>4658.27</v>
      </c>
      <c r="N6" s="4"/>
      <c r="O6" s="4"/>
      <c r="P6" s="4">
        <f t="shared" si="0"/>
        <v>0</v>
      </c>
      <c r="Q6" s="5">
        <f aca="true" t="shared" si="2" ref="Q6:Q13">M6-P6+Q5</f>
        <v>13274.140000000003</v>
      </c>
    </row>
    <row r="7" spans="1:17" ht="12.75">
      <c r="A7" s="7">
        <v>42386</v>
      </c>
      <c r="B7" s="8">
        <v>10386.55</v>
      </c>
      <c r="C7" s="8"/>
      <c r="D7" s="8"/>
      <c r="E7" s="8"/>
      <c r="F7" s="8"/>
      <c r="G7" s="8"/>
      <c r="H7" s="8"/>
      <c r="I7" s="8"/>
      <c r="J7" s="8"/>
      <c r="K7" s="4"/>
      <c r="L7" s="4"/>
      <c r="M7" s="4">
        <f t="shared" si="1"/>
        <v>10386.55</v>
      </c>
      <c r="N7" s="4"/>
      <c r="O7" s="4"/>
      <c r="P7" s="4">
        <f t="shared" si="0"/>
        <v>0</v>
      </c>
      <c r="Q7" s="5">
        <f t="shared" si="2"/>
        <v>23660.690000000002</v>
      </c>
    </row>
    <row r="8" spans="1:17" ht="12.75">
      <c r="A8" s="7">
        <v>42389</v>
      </c>
      <c r="B8" s="8"/>
      <c r="C8" s="8">
        <v>4715.08</v>
      </c>
      <c r="D8" s="8"/>
      <c r="E8" s="8"/>
      <c r="F8" s="8"/>
      <c r="G8" s="8"/>
      <c r="H8" s="8"/>
      <c r="I8" s="8"/>
      <c r="J8" s="8"/>
      <c r="K8" s="4"/>
      <c r="L8" s="4"/>
      <c r="M8" s="4">
        <f t="shared" si="1"/>
        <v>4715.08</v>
      </c>
      <c r="N8" s="4"/>
      <c r="O8" s="4"/>
      <c r="P8" s="4">
        <f t="shared" si="0"/>
        <v>0</v>
      </c>
      <c r="Q8" s="5">
        <f t="shared" si="2"/>
        <v>28375.770000000004</v>
      </c>
    </row>
    <row r="9" spans="1:17" ht="12.75">
      <c r="A9" s="7">
        <v>42391</v>
      </c>
      <c r="B9" s="8">
        <v>8124.6</v>
      </c>
      <c r="C9" s="8"/>
      <c r="D9" s="8"/>
      <c r="E9" s="8"/>
      <c r="F9" s="8"/>
      <c r="G9" s="8"/>
      <c r="H9" s="8"/>
      <c r="I9" s="8"/>
      <c r="J9" s="8"/>
      <c r="K9" s="4"/>
      <c r="L9" s="4"/>
      <c r="M9" s="4">
        <f t="shared" si="1"/>
        <v>8124.6</v>
      </c>
      <c r="N9" s="4"/>
      <c r="O9" s="4"/>
      <c r="P9" s="4">
        <f t="shared" si="0"/>
        <v>0</v>
      </c>
      <c r="Q9" s="5">
        <f t="shared" si="2"/>
        <v>36500.37</v>
      </c>
    </row>
    <row r="10" spans="1:17" ht="12.75">
      <c r="A10" s="7">
        <v>42393</v>
      </c>
      <c r="B10" s="8">
        <v>11032.5</v>
      </c>
      <c r="C10" s="8"/>
      <c r="D10" s="8"/>
      <c r="E10" s="8"/>
      <c r="F10" s="8"/>
      <c r="G10" s="8"/>
      <c r="H10" s="8"/>
      <c r="I10" s="8"/>
      <c r="J10" s="8"/>
      <c r="K10" s="4"/>
      <c r="L10" s="4"/>
      <c r="M10" s="4">
        <f t="shared" si="1"/>
        <v>11032.5</v>
      </c>
      <c r="N10" s="4"/>
      <c r="O10" s="4"/>
      <c r="P10" s="4">
        <f t="shared" si="0"/>
        <v>0</v>
      </c>
      <c r="Q10" s="5">
        <f t="shared" si="2"/>
        <v>47532.87</v>
      </c>
    </row>
    <row r="11" spans="1:17" ht="12.75">
      <c r="A11" s="7">
        <v>42394</v>
      </c>
      <c r="B11" s="8"/>
      <c r="C11" s="8"/>
      <c r="D11" s="8"/>
      <c r="E11" s="8"/>
      <c r="F11" s="8"/>
      <c r="G11" s="8"/>
      <c r="H11" s="8"/>
      <c r="I11" s="8"/>
      <c r="J11" s="8"/>
      <c r="K11" s="4"/>
      <c r="L11" s="4"/>
      <c r="M11" s="4">
        <f t="shared" si="1"/>
        <v>0</v>
      </c>
      <c r="N11" s="4"/>
      <c r="O11" s="4">
        <v>40070</v>
      </c>
      <c r="P11" s="4">
        <f t="shared" si="0"/>
        <v>40070</v>
      </c>
      <c r="Q11" s="5">
        <f t="shared" si="2"/>
        <v>7462.870000000003</v>
      </c>
    </row>
    <row r="12" spans="1:17" ht="12.75">
      <c r="A12" s="7">
        <v>42396</v>
      </c>
      <c r="B12" s="8"/>
      <c r="C12" s="8">
        <f>2689.44+1822.48+1544.56</f>
        <v>6056.48</v>
      </c>
      <c r="D12" s="8"/>
      <c r="E12" s="8"/>
      <c r="F12" s="8"/>
      <c r="G12" s="8"/>
      <c r="H12" s="8"/>
      <c r="I12" s="8"/>
      <c r="J12" s="8"/>
      <c r="K12" s="4"/>
      <c r="L12" s="4"/>
      <c r="M12" s="4">
        <f t="shared" si="1"/>
        <v>6056.48</v>
      </c>
      <c r="N12" s="4"/>
      <c r="O12" s="4"/>
      <c r="P12" s="4">
        <f t="shared" si="0"/>
        <v>0</v>
      </c>
      <c r="Q12" s="5">
        <f t="shared" si="2"/>
        <v>13519.350000000002</v>
      </c>
    </row>
    <row r="13" spans="1:17" ht="12.75">
      <c r="A13" s="7">
        <v>42398</v>
      </c>
      <c r="B13" s="8">
        <v>7100</v>
      </c>
      <c r="C13" s="8"/>
      <c r="D13" s="8"/>
      <c r="E13" s="8"/>
      <c r="F13" s="8"/>
      <c r="G13" s="8"/>
      <c r="H13" s="8"/>
      <c r="I13" s="8"/>
      <c r="J13" s="8"/>
      <c r="K13" s="4"/>
      <c r="L13" s="4"/>
      <c r="M13" s="4">
        <f t="shared" si="1"/>
        <v>7100</v>
      </c>
      <c r="N13" s="4"/>
      <c r="O13" s="4"/>
      <c r="P13" s="4">
        <f t="shared" si="0"/>
        <v>0</v>
      </c>
      <c r="Q13" s="5">
        <f t="shared" si="2"/>
        <v>20619.350000000002</v>
      </c>
    </row>
    <row r="14" spans="1:16" ht="12.75">
      <c r="A14" s="50" t="s">
        <v>234</v>
      </c>
      <c r="B14" s="51"/>
      <c r="C14" s="51"/>
      <c r="D14" s="51"/>
      <c r="E14" s="51"/>
      <c r="F14" s="51"/>
      <c r="G14" s="51"/>
      <c r="H14" s="51"/>
      <c r="I14" s="51"/>
      <c r="J14" s="52"/>
      <c r="K14" s="31"/>
      <c r="L14" s="31"/>
      <c r="M14" s="11">
        <f>SUM(M5:M13)</f>
        <v>99689.35</v>
      </c>
      <c r="N14" s="11"/>
      <c r="O14" s="4"/>
      <c r="P14" s="4"/>
    </row>
    <row r="15" spans="1:17" ht="12.75">
      <c r="A15" s="7">
        <v>42404</v>
      </c>
      <c r="B15" s="8"/>
      <c r="C15" s="8">
        <v>1248</v>
      </c>
      <c r="D15" s="8"/>
      <c r="E15" s="8"/>
      <c r="F15" s="8"/>
      <c r="G15" s="8"/>
      <c r="H15" s="8"/>
      <c r="I15" s="8"/>
      <c r="J15" s="8"/>
      <c r="K15" s="4"/>
      <c r="L15" s="4"/>
      <c r="M15" s="4">
        <f aca="true" t="shared" si="3" ref="M15:M29">SUM(B15:L15)</f>
        <v>1248</v>
      </c>
      <c r="N15" s="4"/>
      <c r="O15" s="4"/>
      <c r="P15" s="4">
        <f aca="true" t="shared" si="4" ref="P15:P29">SUM(O15:O15)</f>
        <v>0</v>
      </c>
      <c r="Q15" s="5">
        <f>Q13+M15-P15</f>
        <v>21867.350000000002</v>
      </c>
    </row>
    <row r="16" spans="1:17" ht="12.75">
      <c r="A16" s="7">
        <v>42405</v>
      </c>
      <c r="B16" s="8"/>
      <c r="C16" s="8">
        <f>4615.1+1300.8+303.2+754.4</f>
        <v>6973.5</v>
      </c>
      <c r="D16" s="8"/>
      <c r="E16" s="8"/>
      <c r="F16" s="8"/>
      <c r="G16" s="8"/>
      <c r="H16" s="8"/>
      <c r="I16" s="8"/>
      <c r="J16" s="8"/>
      <c r="K16" s="4"/>
      <c r="L16" s="4"/>
      <c r="M16" s="4">
        <f t="shared" si="3"/>
        <v>6973.5</v>
      </c>
      <c r="N16" s="4"/>
      <c r="O16" s="4"/>
      <c r="P16" s="4">
        <f t="shared" si="4"/>
        <v>0</v>
      </c>
      <c r="Q16" s="5">
        <f aca="true" t="shared" si="5" ref="Q16:Q29">Q15+M16-P16</f>
        <v>28840.850000000002</v>
      </c>
    </row>
    <row r="17" spans="1:17" ht="12.75">
      <c r="A17" s="7">
        <v>42407</v>
      </c>
      <c r="B17" s="8">
        <v>4656.2</v>
      </c>
      <c r="C17" s="8"/>
      <c r="D17" s="8"/>
      <c r="E17" s="8"/>
      <c r="F17" s="8"/>
      <c r="G17" s="8"/>
      <c r="H17" s="8"/>
      <c r="I17" s="8"/>
      <c r="J17" s="8"/>
      <c r="K17" s="4"/>
      <c r="L17" s="4"/>
      <c r="M17" s="4">
        <f t="shared" si="3"/>
        <v>4656.2</v>
      </c>
      <c r="N17" s="4"/>
      <c r="O17" s="4"/>
      <c r="P17" s="4">
        <f t="shared" si="4"/>
        <v>0</v>
      </c>
      <c r="Q17" s="5">
        <f t="shared" si="5"/>
        <v>33497.05</v>
      </c>
    </row>
    <row r="18" spans="1:17" ht="12.75">
      <c r="A18" s="7">
        <v>42410</v>
      </c>
      <c r="B18" s="8"/>
      <c r="C18" s="8">
        <f>2183.68+3266.4+668.56+1075.25</f>
        <v>7193.889999999999</v>
      </c>
      <c r="D18" s="8"/>
      <c r="E18" s="8"/>
      <c r="F18" s="8"/>
      <c r="G18" s="8"/>
      <c r="H18" s="8"/>
      <c r="I18" s="8"/>
      <c r="J18" s="8"/>
      <c r="K18" s="4"/>
      <c r="L18" s="4"/>
      <c r="M18" s="4">
        <f t="shared" si="3"/>
        <v>7193.889999999999</v>
      </c>
      <c r="N18" s="4"/>
      <c r="O18" s="4"/>
      <c r="P18" s="4">
        <f t="shared" si="4"/>
        <v>0</v>
      </c>
      <c r="Q18" s="5">
        <f t="shared" si="5"/>
        <v>40690.94</v>
      </c>
    </row>
    <row r="19" spans="1:17" ht="12.75">
      <c r="A19" s="7">
        <v>42411</v>
      </c>
      <c r="B19" s="8">
        <v>2209.36</v>
      </c>
      <c r="C19" s="8"/>
      <c r="D19" s="8"/>
      <c r="E19" s="8"/>
      <c r="F19" s="8"/>
      <c r="G19" s="8"/>
      <c r="H19" s="8"/>
      <c r="I19" s="8"/>
      <c r="J19" s="8"/>
      <c r="K19" s="4"/>
      <c r="L19" s="4"/>
      <c r="M19" s="4">
        <f t="shared" si="3"/>
        <v>2209.36</v>
      </c>
      <c r="N19" s="4"/>
      <c r="O19" s="4"/>
      <c r="P19" s="4">
        <f t="shared" si="4"/>
        <v>0</v>
      </c>
      <c r="Q19" s="5">
        <f t="shared" si="5"/>
        <v>42900.3</v>
      </c>
    </row>
    <row r="20" spans="1:17" ht="12.75">
      <c r="A20" s="7">
        <v>42412</v>
      </c>
      <c r="B20" s="8">
        <v>558.6</v>
      </c>
      <c r="C20" s="8"/>
      <c r="D20" s="8"/>
      <c r="E20" s="8"/>
      <c r="F20" s="8"/>
      <c r="G20" s="8"/>
      <c r="H20" s="8"/>
      <c r="I20" s="8"/>
      <c r="J20" s="8"/>
      <c r="K20" s="4"/>
      <c r="L20" s="4"/>
      <c r="M20" s="4">
        <f t="shared" si="3"/>
        <v>558.6</v>
      </c>
      <c r="N20" s="4"/>
      <c r="O20" s="4"/>
      <c r="P20" s="4">
        <f t="shared" si="4"/>
        <v>0</v>
      </c>
      <c r="Q20" s="5">
        <f t="shared" si="5"/>
        <v>43458.9</v>
      </c>
    </row>
    <row r="21" spans="1:17" ht="12.75">
      <c r="A21" s="2">
        <v>42413</v>
      </c>
      <c r="B21" s="4">
        <v>664</v>
      </c>
      <c r="C21" s="4"/>
      <c r="D21" s="4"/>
      <c r="E21" s="4"/>
      <c r="F21" s="4">
        <f>2975.75+2357.55+566.7</f>
        <v>5900</v>
      </c>
      <c r="G21" s="4"/>
      <c r="H21" s="4"/>
      <c r="I21" s="4"/>
      <c r="J21" s="4"/>
      <c r="K21" s="4"/>
      <c r="L21" s="4"/>
      <c r="M21" s="4">
        <f t="shared" si="3"/>
        <v>6564</v>
      </c>
      <c r="N21" s="4"/>
      <c r="O21" s="4"/>
      <c r="P21" s="4">
        <f t="shared" si="4"/>
        <v>0</v>
      </c>
      <c r="Q21" s="5">
        <f t="shared" si="5"/>
        <v>50022.9</v>
      </c>
    </row>
    <row r="22" spans="1:17" ht="12.75">
      <c r="A22" s="2">
        <v>42414</v>
      </c>
      <c r="B22" s="4"/>
      <c r="C22" s="4">
        <f>7125.12+812</f>
        <v>7937.12</v>
      </c>
      <c r="D22" s="4"/>
      <c r="E22" s="4"/>
      <c r="F22" s="4"/>
      <c r="G22" s="4"/>
      <c r="H22" s="4"/>
      <c r="I22" s="4"/>
      <c r="J22" s="4"/>
      <c r="K22" s="4"/>
      <c r="L22" s="4"/>
      <c r="M22" s="4">
        <f t="shared" si="3"/>
        <v>7937.12</v>
      </c>
      <c r="N22" s="4"/>
      <c r="O22" s="4"/>
      <c r="P22" s="4">
        <f t="shared" si="4"/>
        <v>0</v>
      </c>
      <c r="Q22" s="5">
        <f t="shared" si="5"/>
        <v>57960.020000000004</v>
      </c>
    </row>
    <row r="23" spans="1:17" ht="12.75">
      <c r="A23" s="2">
        <v>42415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f>SUM(B23:L23)</f>
        <v>0</v>
      </c>
      <c r="N23" s="4"/>
      <c r="O23" s="4">
        <v>49569.7</v>
      </c>
      <c r="P23" s="4">
        <f>SUM(O23:O23)</f>
        <v>49569.7</v>
      </c>
      <c r="Q23" s="5">
        <f t="shared" si="5"/>
        <v>8390.320000000007</v>
      </c>
    </row>
    <row r="24" spans="1:17" ht="12.75">
      <c r="A24" s="2">
        <v>42421</v>
      </c>
      <c r="B24" s="4"/>
      <c r="C24" s="4">
        <v>12137.6</v>
      </c>
      <c r="D24" s="4"/>
      <c r="E24" s="4"/>
      <c r="F24" s="4"/>
      <c r="G24" s="4"/>
      <c r="H24" s="4"/>
      <c r="I24" s="4"/>
      <c r="J24" s="4"/>
      <c r="K24" s="4"/>
      <c r="L24" s="4"/>
      <c r="M24" s="4">
        <f>SUM(B24:L24)</f>
        <v>12137.6</v>
      </c>
      <c r="N24" s="4"/>
      <c r="O24" s="4"/>
      <c r="P24" s="4">
        <f>SUM(O24:O24)</f>
        <v>0</v>
      </c>
      <c r="Q24" s="5">
        <f t="shared" si="5"/>
        <v>20527.920000000006</v>
      </c>
    </row>
    <row r="25" spans="1:17" ht="12.75">
      <c r="A25" s="2">
        <v>42425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f>SUM(B25:L25)</f>
        <v>0</v>
      </c>
      <c r="N25" s="4"/>
      <c r="O25" s="4"/>
      <c r="P25" s="4">
        <f>SUM(O25:O25)</f>
        <v>0</v>
      </c>
      <c r="Q25" s="5">
        <f t="shared" si="5"/>
        <v>20527.920000000006</v>
      </c>
    </row>
    <row r="26" spans="1:17" ht="12.75">
      <c r="A26" s="2">
        <v>42426</v>
      </c>
      <c r="B26" s="4"/>
      <c r="C26" s="4">
        <v>9605</v>
      </c>
      <c r="D26" s="4"/>
      <c r="E26" s="4"/>
      <c r="F26" s="4"/>
      <c r="G26" s="4"/>
      <c r="H26" s="4"/>
      <c r="I26" s="4"/>
      <c r="J26" s="4"/>
      <c r="K26" s="4"/>
      <c r="L26" s="4"/>
      <c r="M26" s="4">
        <f t="shared" si="3"/>
        <v>9605</v>
      </c>
      <c r="N26" s="4"/>
      <c r="O26" s="4"/>
      <c r="P26" s="4">
        <f t="shared" si="4"/>
        <v>0</v>
      </c>
      <c r="Q26" s="5">
        <f t="shared" si="5"/>
        <v>30132.920000000006</v>
      </c>
    </row>
    <row r="27" spans="1:17" ht="12.75">
      <c r="A27" s="2">
        <v>42427</v>
      </c>
      <c r="B27" s="4"/>
      <c r="C27" s="4">
        <f>9255.4+511.9+681.4+762.2+844.9+412.1+1205.1</f>
        <v>13673</v>
      </c>
      <c r="D27" s="4"/>
      <c r="E27" s="4"/>
      <c r="F27" s="4"/>
      <c r="G27" s="4"/>
      <c r="H27" s="4"/>
      <c r="I27" s="4"/>
      <c r="J27" s="4"/>
      <c r="K27" s="4"/>
      <c r="L27" s="4"/>
      <c r="M27" s="4">
        <f t="shared" si="3"/>
        <v>13673</v>
      </c>
      <c r="N27" s="4"/>
      <c r="O27" s="4"/>
      <c r="P27" s="4">
        <f t="shared" si="4"/>
        <v>0</v>
      </c>
      <c r="Q27" s="5">
        <f t="shared" si="5"/>
        <v>43805.920000000006</v>
      </c>
    </row>
    <row r="28" spans="1:17" ht="12.75">
      <c r="A28" s="2">
        <v>42428</v>
      </c>
      <c r="B28" s="4"/>
      <c r="C28" s="4">
        <f>725.7+410.1+1316+1485+685.5+482.1+423.3</f>
        <v>5527.700000000001</v>
      </c>
      <c r="D28" s="4">
        <v>494.7</v>
      </c>
      <c r="E28" s="4"/>
      <c r="F28" s="4"/>
      <c r="G28" s="4"/>
      <c r="H28" s="4"/>
      <c r="I28" s="4"/>
      <c r="J28" s="4"/>
      <c r="K28" s="4"/>
      <c r="L28" s="4"/>
      <c r="M28" s="4">
        <f t="shared" si="3"/>
        <v>6022.400000000001</v>
      </c>
      <c r="N28" s="4"/>
      <c r="O28" s="4"/>
      <c r="P28" s="4">
        <f t="shared" si="4"/>
        <v>0</v>
      </c>
      <c r="Q28" s="5">
        <f t="shared" si="5"/>
        <v>49828.32000000001</v>
      </c>
    </row>
    <row r="29" spans="1:17" ht="12.75">
      <c r="A29" s="2">
        <v>42429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>
        <f t="shared" si="3"/>
        <v>0</v>
      </c>
      <c r="N29" s="4"/>
      <c r="O29" s="4">
        <v>43226.8</v>
      </c>
      <c r="P29" s="4">
        <f t="shared" si="4"/>
        <v>43226.8</v>
      </c>
      <c r="Q29" s="5">
        <f t="shared" si="5"/>
        <v>6601.520000000004</v>
      </c>
    </row>
    <row r="30" spans="1:16" ht="12.75">
      <c r="A30" s="47" t="s">
        <v>234</v>
      </c>
      <c r="B30" s="48"/>
      <c r="C30" s="48"/>
      <c r="D30" s="48"/>
      <c r="E30" s="48"/>
      <c r="F30" s="48"/>
      <c r="G30" s="48"/>
      <c r="H30" s="48"/>
      <c r="I30" s="48"/>
      <c r="J30" s="49"/>
      <c r="K30" s="31"/>
      <c r="L30" s="31"/>
      <c r="M30" s="11">
        <f>SUM(M15:M29)</f>
        <v>78778.66999999998</v>
      </c>
      <c r="N30" s="11"/>
      <c r="O30" s="4"/>
      <c r="P30" s="4"/>
    </row>
    <row r="31" spans="1:17" ht="12.75">
      <c r="A31" s="2">
        <v>42436</v>
      </c>
      <c r="B31" s="4"/>
      <c r="C31" s="4">
        <v>8927.9</v>
      </c>
      <c r="D31" s="4"/>
      <c r="E31" s="4"/>
      <c r="F31" s="4"/>
      <c r="G31" s="4"/>
      <c r="H31" s="4"/>
      <c r="I31" s="4"/>
      <c r="J31" s="4"/>
      <c r="K31" s="4"/>
      <c r="L31" s="4"/>
      <c r="M31" s="4">
        <f aca="true" t="shared" si="6" ref="M31:M41">SUM(B31:L31)</f>
        <v>8927.9</v>
      </c>
      <c r="N31" s="4"/>
      <c r="O31" s="4"/>
      <c r="P31" s="4">
        <f aca="true" t="shared" si="7" ref="P31:P41">SUM(O31:O31)</f>
        <v>0</v>
      </c>
      <c r="Q31" s="5">
        <f>Q29+M31-P31</f>
        <v>15529.420000000004</v>
      </c>
    </row>
    <row r="32" spans="1:17" ht="12.75">
      <c r="A32" s="2">
        <v>42440</v>
      </c>
      <c r="B32" s="4"/>
      <c r="C32" s="4"/>
      <c r="D32" s="4">
        <f>5107+2308</f>
        <v>7415</v>
      </c>
      <c r="E32" s="4"/>
      <c r="F32" s="4"/>
      <c r="G32" s="4"/>
      <c r="H32" s="4"/>
      <c r="I32" s="4"/>
      <c r="J32" s="4"/>
      <c r="K32" s="4"/>
      <c r="L32" s="4"/>
      <c r="M32" s="4">
        <f t="shared" si="6"/>
        <v>7415</v>
      </c>
      <c r="N32" s="4"/>
      <c r="O32" s="4"/>
      <c r="P32" s="4">
        <f t="shared" si="7"/>
        <v>0</v>
      </c>
      <c r="Q32" s="5">
        <f aca="true" t="shared" si="8" ref="Q32:Q41">Q31+M32-P32</f>
        <v>22944.420000000006</v>
      </c>
    </row>
    <row r="33" spans="1:17" ht="12.75">
      <c r="A33" s="2">
        <v>42441</v>
      </c>
      <c r="B33" s="4"/>
      <c r="C33" s="4"/>
      <c r="D33" s="4">
        <f>8313.5+729</f>
        <v>9042.5</v>
      </c>
      <c r="E33" s="4"/>
      <c r="F33" s="4"/>
      <c r="G33" s="4"/>
      <c r="H33" s="4"/>
      <c r="I33" s="4"/>
      <c r="J33" s="4"/>
      <c r="K33" s="4"/>
      <c r="L33" s="4"/>
      <c r="M33" s="4">
        <f t="shared" si="6"/>
        <v>9042.5</v>
      </c>
      <c r="N33" s="4"/>
      <c r="O33" s="4"/>
      <c r="P33" s="4">
        <f t="shared" si="7"/>
        <v>0</v>
      </c>
      <c r="Q33" s="5">
        <f t="shared" si="8"/>
        <v>31986.920000000006</v>
      </c>
    </row>
    <row r="34" spans="1:17" ht="12.75">
      <c r="A34" s="2">
        <v>42442</v>
      </c>
      <c r="B34" s="4"/>
      <c r="C34" s="4"/>
      <c r="D34" s="4">
        <v>5393.8</v>
      </c>
      <c r="E34" s="4"/>
      <c r="F34" s="4"/>
      <c r="G34" s="4"/>
      <c r="H34" s="4"/>
      <c r="I34" s="4"/>
      <c r="J34" s="4"/>
      <c r="K34" s="4"/>
      <c r="L34" s="4"/>
      <c r="M34" s="4">
        <f t="shared" si="6"/>
        <v>5393.8</v>
      </c>
      <c r="N34" s="4"/>
      <c r="O34" s="4"/>
      <c r="P34" s="4">
        <f t="shared" si="7"/>
        <v>0</v>
      </c>
      <c r="Q34" s="5">
        <f t="shared" si="8"/>
        <v>37380.72000000001</v>
      </c>
    </row>
    <row r="35" spans="1:17" ht="12.75">
      <c r="A35" s="2">
        <v>42443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f t="shared" si="6"/>
        <v>0</v>
      </c>
      <c r="N35" s="4"/>
      <c r="O35" s="4">
        <v>31833</v>
      </c>
      <c r="P35" s="4">
        <f t="shared" si="7"/>
        <v>31833</v>
      </c>
      <c r="Q35" s="5">
        <f t="shared" si="8"/>
        <v>5547.720000000008</v>
      </c>
    </row>
    <row r="36" spans="1:17" ht="12.75">
      <c r="A36" s="2">
        <v>42447</v>
      </c>
      <c r="B36" s="4"/>
      <c r="C36" s="4"/>
      <c r="D36" s="4">
        <v>3489</v>
      </c>
      <c r="E36" s="4"/>
      <c r="F36" s="4"/>
      <c r="G36" s="4"/>
      <c r="H36" s="4"/>
      <c r="I36" s="4"/>
      <c r="J36" s="4"/>
      <c r="K36" s="4"/>
      <c r="L36" s="4"/>
      <c r="M36" s="4">
        <f t="shared" si="6"/>
        <v>3489</v>
      </c>
      <c r="N36" s="4"/>
      <c r="O36" s="4"/>
      <c r="P36" s="4">
        <f t="shared" si="7"/>
        <v>0</v>
      </c>
      <c r="Q36" s="5">
        <f t="shared" si="8"/>
        <v>9036.720000000008</v>
      </c>
    </row>
    <row r="37" spans="1:17" ht="12.75">
      <c r="A37" s="2">
        <v>42448</v>
      </c>
      <c r="B37" s="4"/>
      <c r="C37" s="4"/>
      <c r="D37" s="4">
        <f>8953.1+2176.2</f>
        <v>11129.3</v>
      </c>
      <c r="E37" s="4"/>
      <c r="F37" s="4"/>
      <c r="G37" s="4"/>
      <c r="H37" s="4"/>
      <c r="I37" s="4"/>
      <c r="J37" s="4"/>
      <c r="K37" s="4"/>
      <c r="L37" s="4"/>
      <c r="M37" s="4">
        <f t="shared" si="6"/>
        <v>11129.3</v>
      </c>
      <c r="N37" s="4"/>
      <c r="O37" s="4"/>
      <c r="P37" s="4">
        <f t="shared" si="7"/>
        <v>0</v>
      </c>
      <c r="Q37" s="5">
        <f t="shared" si="8"/>
        <v>20166.020000000008</v>
      </c>
    </row>
    <row r="38" spans="1:17" ht="12.75">
      <c r="A38" s="2">
        <v>42451</v>
      </c>
      <c r="B38" s="4"/>
      <c r="C38" s="4"/>
      <c r="D38" s="4">
        <v>8080.2</v>
      </c>
      <c r="E38" s="4"/>
      <c r="F38" s="4"/>
      <c r="G38" s="4"/>
      <c r="H38" s="4"/>
      <c r="I38" s="4"/>
      <c r="J38" s="4"/>
      <c r="K38" s="4"/>
      <c r="L38" s="4"/>
      <c r="M38" s="4">
        <f t="shared" si="6"/>
        <v>8080.2</v>
      </c>
      <c r="N38" s="4"/>
      <c r="O38" s="4"/>
      <c r="P38" s="4">
        <f t="shared" si="7"/>
        <v>0</v>
      </c>
      <c r="Q38" s="5">
        <f t="shared" si="8"/>
        <v>28246.22000000001</v>
      </c>
    </row>
    <row r="39" spans="1:17" ht="12.75">
      <c r="A39" s="2">
        <v>42454</v>
      </c>
      <c r="B39" s="4"/>
      <c r="C39" s="4"/>
      <c r="D39" s="4">
        <v>3112.3</v>
      </c>
      <c r="E39" s="4"/>
      <c r="F39" s="4"/>
      <c r="G39" s="4"/>
      <c r="H39" s="4"/>
      <c r="I39" s="4"/>
      <c r="J39" s="4"/>
      <c r="K39" s="4"/>
      <c r="L39" s="4"/>
      <c r="M39" s="4">
        <f t="shared" si="6"/>
        <v>3112.3</v>
      </c>
      <c r="N39" s="4"/>
      <c r="O39" s="4"/>
      <c r="P39" s="4">
        <f t="shared" si="7"/>
        <v>0</v>
      </c>
      <c r="Q39" s="5">
        <f t="shared" si="8"/>
        <v>31358.520000000008</v>
      </c>
    </row>
    <row r="40" spans="1:17" ht="12.75">
      <c r="A40" s="2">
        <v>42455</v>
      </c>
      <c r="B40" s="4"/>
      <c r="C40" s="4"/>
      <c r="D40" s="4">
        <v>5553.7</v>
      </c>
      <c r="E40" s="4"/>
      <c r="F40" s="4"/>
      <c r="G40" s="4"/>
      <c r="H40" s="4"/>
      <c r="I40" s="4"/>
      <c r="J40" s="4"/>
      <c r="K40" s="4"/>
      <c r="L40" s="4"/>
      <c r="M40" s="4">
        <f t="shared" si="6"/>
        <v>5553.7</v>
      </c>
      <c r="N40" s="4"/>
      <c r="O40" s="4"/>
      <c r="P40" s="4">
        <f t="shared" si="7"/>
        <v>0</v>
      </c>
      <c r="Q40" s="5">
        <f t="shared" si="8"/>
        <v>36912.22000000001</v>
      </c>
    </row>
    <row r="41" spans="1:17" ht="12.75">
      <c r="A41" s="2">
        <v>42456</v>
      </c>
      <c r="B41" s="4"/>
      <c r="C41" s="4"/>
      <c r="D41" s="4">
        <v>2832.2</v>
      </c>
      <c r="E41" s="4"/>
      <c r="F41" s="4"/>
      <c r="G41" s="4"/>
      <c r="H41" s="4"/>
      <c r="I41" s="4"/>
      <c r="J41" s="4"/>
      <c r="K41" s="4"/>
      <c r="L41" s="4"/>
      <c r="M41" s="4">
        <f t="shared" si="6"/>
        <v>2832.2</v>
      </c>
      <c r="N41" s="4"/>
      <c r="O41" s="4"/>
      <c r="P41" s="4">
        <f t="shared" si="7"/>
        <v>0</v>
      </c>
      <c r="Q41" s="5">
        <f t="shared" si="8"/>
        <v>39744.420000000006</v>
      </c>
    </row>
    <row r="42" spans="1:16" ht="12.75">
      <c r="A42" s="47" t="s">
        <v>234</v>
      </c>
      <c r="B42" s="48"/>
      <c r="C42" s="48"/>
      <c r="D42" s="48"/>
      <c r="E42" s="48"/>
      <c r="F42" s="48"/>
      <c r="G42" s="48"/>
      <c r="H42" s="48"/>
      <c r="I42" s="48"/>
      <c r="J42" s="49"/>
      <c r="K42" s="31"/>
      <c r="L42" s="31"/>
      <c r="M42" s="11">
        <f>SUM(M31:M41)</f>
        <v>64975.899999999994</v>
      </c>
      <c r="N42" s="11"/>
      <c r="O42" s="4"/>
      <c r="P42" s="4"/>
    </row>
    <row r="43" spans="1:17" ht="12.75">
      <c r="A43" s="2">
        <v>42461</v>
      </c>
      <c r="B43" s="4"/>
      <c r="C43" s="4"/>
      <c r="D43" s="4">
        <v>5163.6</v>
      </c>
      <c r="E43" s="4"/>
      <c r="F43" s="4"/>
      <c r="G43" s="4"/>
      <c r="H43" s="4"/>
      <c r="I43" s="4"/>
      <c r="J43" s="4"/>
      <c r="K43" s="4"/>
      <c r="L43" s="4"/>
      <c r="M43" s="4">
        <f aca="true" t="shared" si="9" ref="M43:M52">SUM(B43:L43)</f>
        <v>5163.6</v>
      </c>
      <c r="N43" s="4"/>
      <c r="O43" s="4"/>
      <c r="P43" s="4">
        <f aca="true" t="shared" si="10" ref="P43:P52">SUM(O43:O43)</f>
        <v>0</v>
      </c>
      <c r="Q43" s="5">
        <f>Q41+M43-P43</f>
        <v>44908.020000000004</v>
      </c>
    </row>
    <row r="44" spans="1:17" ht="12.75">
      <c r="A44" s="2">
        <v>42462</v>
      </c>
      <c r="B44" s="4"/>
      <c r="C44" s="4"/>
      <c r="D44" s="4">
        <v>4005.4</v>
      </c>
      <c r="E44" s="4"/>
      <c r="F44" s="4"/>
      <c r="G44" s="4"/>
      <c r="H44" s="4"/>
      <c r="I44" s="4"/>
      <c r="J44" s="4"/>
      <c r="K44" s="4"/>
      <c r="L44" s="4"/>
      <c r="M44" s="4">
        <f t="shared" si="9"/>
        <v>4005.4</v>
      </c>
      <c r="N44" s="4"/>
      <c r="O44" s="4"/>
      <c r="P44" s="4">
        <f t="shared" si="10"/>
        <v>0</v>
      </c>
      <c r="Q44" s="5">
        <f aca="true" t="shared" si="11" ref="Q44:Q52">Q43+M44-P44</f>
        <v>48913.420000000006</v>
      </c>
    </row>
    <row r="45" spans="1:17" ht="12.75">
      <c r="A45" s="2">
        <v>42464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f t="shared" si="9"/>
        <v>0</v>
      </c>
      <c r="N45" s="4"/>
      <c r="O45" s="4">
        <v>43006</v>
      </c>
      <c r="P45" s="4">
        <f t="shared" si="10"/>
        <v>43006</v>
      </c>
      <c r="Q45" s="5">
        <f t="shared" si="11"/>
        <v>5907.4200000000055</v>
      </c>
    </row>
    <row r="46" spans="1:17" ht="12.75">
      <c r="A46" s="2">
        <v>42465</v>
      </c>
      <c r="B46" s="4"/>
      <c r="C46" s="4"/>
      <c r="D46" s="4">
        <v>6600</v>
      </c>
      <c r="E46" s="4"/>
      <c r="F46" s="4"/>
      <c r="G46" s="4"/>
      <c r="H46" s="4"/>
      <c r="I46" s="4"/>
      <c r="J46" s="4"/>
      <c r="K46" s="4"/>
      <c r="L46" s="4"/>
      <c r="M46" s="4">
        <f t="shared" si="9"/>
        <v>6600</v>
      </c>
      <c r="N46" s="4"/>
      <c r="O46" s="4"/>
      <c r="P46" s="4">
        <f t="shared" si="10"/>
        <v>0</v>
      </c>
      <c r="Q46" s="5">
        <f t="shared" si="11"/>
        <v>12507.420000000006</v>
      </c>
    </row>
    <row r="47" spans="1:17" ht="12.75">
      <c r="A47" s="2">
        <v>42468</v>
      </c>
      <c r="B47" s="4"/>
      <c r="C47" s="4"/>
      <c r="D47" s="4">
        <v>1803.1</v>
      </c>
      <c r="E47" s="4"/>
      <c r="F47" s="4"/>
      <c r="G47" s="4"/>
      <c r="H47" s="4"/>
      <c r="I47" s="4"/>
      <c r="J47" s="4"/>
      <c r="K47" s="4"/>
      <c r="L47" s="4"/>
      <c r="M47" s="4">
        <f t="shared" si="9"/>
        <v>1803.1</v>
      </c>
      <c r="N47" s="4"/>
      <c r="O47" s="4"/>
      <c r="P47" s="4">
        <f t="shared" si="10"/>
        <v>0</v>
      </c>
      <c r="Q47" s="5">
        <f t="shared" si="11"/>
        <v>14310.520000000006</v>
      </c>
    </row>
    <row r="48" spans="1:17" ht="12.75">
      <c r="A48" s="2">
        <v>42469</v>
      </c>
      <c r="B48" s="4"/>
      <c r="C48" s="4"/>
      <c r="D48" s="4">
        <f>6906+1752.3</f>
        <v>8658.3</v>
      </c>
      <c r="E48" s="4"/>
      <c r="F48" s="4"/>
      <c r="G48" s="4"/>
      <c r="H48" s="4"/>
      <c r="I48" s="4"/>
      <c r="J48" s="4"/>
      <c r="K48" s="4"/>
      <c r="L48" s="4"/>
      <c r="M48" s="4">
        <f t="shared" si="9"/>
        <v>8658.3</v>
      </c>
      <c r="N48" s="4"/>
      <c r="O48" s="4"/>
      <c r="P48" s="4">
        <f t="shared" si="10"/>
        <v>0</v>
      </c>
      <c r="Q48" s="5">
        <f t="shared" si="11"/>
        <v>22968.820000000007</v>
      </c>
    </row>
    <row r="49" spans="1:17" ht="12.75">
      <c r="A49" s="2">
        <v>42470</v>
      </c>
      <c r="B49" s="4"/>
      <c r="C49" s="4"/>
      <c r="D49" s="4">
        <v>3632.5</v>
      </c>
      <c r="E49" s="4"/>
      <c r="F49" s="4"/>
      <c r="G49" s="4"/>
      <c r="H49" s="4"/>
      <c r="I49" s="4"/>
      <c r="J49" s="4"/>
      <c r="K49" s="4"/>
      <c r="L49" s="4"/>
      <c r="M49" s="4">
        <f t="shared" si="9"/>
        <v>3632.5</v>
      </c>
      <c r="N49" s="4"/>
      <c r="O49" s="4"/>
      <c r="P49" s="4">
        <f t="shared" si="10"/>
        <v>0</v>
      </c>
      <c r="Q49" s="5">
        <f t="shared" si="11"/>
        <v>26601.320000000007</v>
      </c>
    </row>
    <row r="50" spans="1:17" ht="12.75">
      <c r="A50" s="2">
        <v>42475</v>
      </c>
      <c r="B50" s="4"/>
      <c r="C50" s="4"/>
      <c r="D50" s="4">
        <v>4871.4</v>
      </c>
      <c r="E50" s="4"/>
      <c r="F50" s="4"/>
      <c r="G50" s="4"/>
      <c r="H50" s="4"/>
      <c r="I50" s="4"/>
      <c r="J50" s="4"/>
      <c r="K50" s="4"/>
      <c r="L50" s="4"/>
      <c r="M50" s="4">
        <f t="shared" si="9"/>
        <v>4871.4</v>
      </c>
      <c r="N50" s="4"/>
      <c r="O50" s="4"/>
      <c r="P50" s="4">
        <f t="shared" si="10"/>
        <v>0</v>
      </c>
      <c r="Q50" s="5">
        <f t="shared" si="11"/>
        <v>31472.72000000001</v>
      </c>
    </row>
    <row r="51" spans="1:17" ht="12.75">
      <c r="A51" s="2">
        <v>42477</v>
      </c>
      <c r="B51" s="4"/>
      <c r="C51" s="4"/>
      <c r="D51" s="4">
        <v>757.1</v>
      </c>
      <c r="E51" s="4"/>
      <c r="F51" s="4"/>
      <c r="G51" s="4"/>
      <c r="H51" s="4"/>
      <c r="I51" s="4"/>
      <c r="J51" s="4"/>
      <c r="K51" s="4"/>
      <c r="L51" s="4"/>
      <c r="M51" s="4">
        <f t="shared" si="9"/>
        <v>757.1</v>
      </c>
      <c r="N51" s="4"/>
      <c r="O51" s="4"/>
      <c r="P51" s="4">
        <f t="shared" si="10"/>
        <v>0</v>
      </c>
      <c r="Q51" s="5">
        <f t="shared" si="11"/>
        <v>32229.820000000007</v>
      </c>
    </row>
    <row r="52" spans="1:17" ht="12.75">
      <c r="A52" s="2">
        <v>42478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>
        <f t="shared" si="9"/>
        <v>0</v>
      </c>
      <c r="N52" s="4"/>
      <c r="O52" s="4">
        <v>25811.8</v>
      </c>
      <c r="P52" s="4">
        <f t="shared" si="10"/>
        <v>25811.8</v>
      </c>
      <c r="Q52" s="5">
        <f t="shared" si="11"/>
        <v>6418.020000000008</v>
      </c>
    </row>
    <row r="53" spans="1:16" ht="12.75">
      <c r="A53" s="47" t="s">
        <v>234</v>
      </c>
      <c r="B53" s="48"/>
      <c r="C53" s="48"/>
      <c r="D53" s="48"/>
      <c r="E53" s="48"/>
      <c r="F53" s="48"/>
      <c r="G53" s="48"/>
      <c r="H53" s="48"/>
      <c r="I53" s="48"/>
      <c r="J53" s="49"/>
      <c r="K53" s="31"/>
      <c r="L53" s="31"/>
      <c r="M53" s="11">
        <f>SUM(M43:M52)</f>
        <v>35491.399999999994</v>
      </c>
      <c r="N53" s="11"/>
      <c r="O53" s="4"/>
      <c r="P53" s="4"/>
    </row>
    <row r="54" spans="1:17" ht="12.75">
      <c r="A54" s="2">
        <v>42493</v>
      </c>
      <c r="B54" s="4"/>
      <c r="C54" s="4"/>
      <c r="D54" s="4">
        <f>9614.1+3630.7</f>
        <v>13244.8</v>
      </c>
      <c r="E54" s="4"/>
      <c r="F54" s="4"/>
      <c r="G54" s="4"/>
      <c r="H54" s="4"/>
      <c r="I54" s="4"/>
      <c r="J54" s="4"/>
      <c r="K54" s="4"/>
      <c r="L54" s="4"/>
      <c r="M54" s="4">
        <f aca="true" t="shared" si="12" ref="M54:M61">SUM(B54:L54)</f>
        <v>13244.8</v>
      </c>
      <c r="N54" s="4"/>
      <c r="O54" s="4"/>
      <c r="P54" s="4">
        <f aca="true" t="shared" si="13" ref="P54:P61">SUM(O54:O54)</f>
        <v>0</v>
      </c>
      <c r="Q54" s="5">
        <f>Q52+M54-P54</f>
        <v>19662.820000000007</v>
      </c>
    </row>
    <row r="55" spans="1:17" ht="12.75">
      <c r="A55" s="2">
        <v>42496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f t="shared" si="12"/>
        <v>0</v>
      </c>
      <c r="N55" s="4"/>
      <c r="O55" s="4">
        <v>13244.8</v>
      </c>
      <c r="P55" s="4">
        <f t="shared" si="13"/>
        <v>13244.8</v>
      </c>
      <c r="Q55" s="5">
        <f aca="true" t="shared" si="14" ref="Q55:Q61">Q54+M55-O55</f>
        <v>6418.020000000008</v>
      </c>
    </row>
    <row r="56" spans="1:17" ht="12.75">
      <c r="A56" s="2">
        <v>42497</v>
      </c>
      <c r="B56" s="4"/>
      <c r="C56" s="4"/>
      <c r="D56" s="4">
        <v>959</v>
      </c>
      <c r="E56" s="4"/>
      <c r="F56" s="4"/>
      <c r="G56" s="4"/>
      <c r="H56" s="4"/>
      <c r="I56" s="4"/>
      <c r="J56" s="4"/>
      <c r="K56" s="4"/>
      <c r="L56" s="4"/>
      <c r="M56" s="4">
        <f t="shared" si="12"/>
        <v>959</v>
      </c>
      <c r="N56" s="4"/>
      <c r="O56" s="4"/>
      <c r="P56" s="4">
        <f t="shared" si="13"/>
        <v>0</v>
      </c>
      <c r="Q56" s="5">
        <f t="shared" si="14"/>
        <v>7377.020000000008</v>
      </c>
    </row>
    <row r="57" spans="1:17" ht="12.75">
      <c r="A57" s="2">
        <v>42498</v>
      </c>
      <c r="B57" s="4"/>
      <c r="C57" s="4"/>
      <c r="D57" s="4">
        <f>1566.4+1176.3</f>
        <v>2742.7</v>
      </c>
      <c r="E57" s="4">
        <v>3962.9</v>
      </c>
      <c r="F57" s="4"/>
      <c r="G57" s="4"/>
      <c r="H57" s="4"/>
      <c r="I57" s="4"/>
      <c r="J57" s="4"/>
      <c r="K57" s="4"/>
      <c r="L57" s="4"/>
      <c r="M57" s="4">
        <f t="shared" si="12"/>
        <v>6705.6</v>
      </c>
      <c r="N57" s="4"/>
      <c r="O57" s="4"/>
      <c r="P57" s="4">
        <f t="shared" si="13"/>
        <v>0</v>
      </c>
      <c r="Q57" s="5">
        <f t="shared" si="14"/>
        <v>14082.620000000008</v>
      </c>
    </row>
    <row r="58" spans="1:17" ht="12.75">
      <c r="A58" s="2">
        <v>42503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>
        <f t="shared" si="12"/>
        <v>0</v>
      </c>
      <c r="N58" s="4"/>
      <c r="O58" s="4">
        <v>6488.3</v>
      </c>
      <c r="P58" s="4">
        <f t="shared" si="13"/>
        <v>6488.3</v>
      </c>
      <c r="Q58" s="5">
        <f t="shared" si="14"/>
        <v>7594.320000000008</v>
      </c>
    </row>
    <row r="59" spans="1:17" ht="12.75">
      <c r="A59" s="2">
        <v>42513</v>
      </c>
      <c r="B59" s="4"/>
      <c r="C59" s="4"/>
      <c r="D59" s="4">
        <f>9393.9+831.8</f>
        <v>10225.699999999999</v>
      </c>
      <c r="E59" s="4"/>
      <c r="F59" s="4"/>
      <c r="G59" s="4"/>
      <c r="H59" s="4"/>
      <c r="I59" s="4"/>
      <c r="J59" s="4"/>
      <c r="K59" s="4"/>
      <c r="L59" s="4"/>
      <c r="M59" s="4">
        <f t="shared" si="12"/>
        <v>10225.699999999999</v>
      </c>
      <c r="N59" s="4"/>
      <c r="O59" s="4"/>
      <c r="P59" s="4">
        <f t="shared" si="13"/>
        <v>0</v>
      </c>
      <c r="Q59" s="5">
        <f t="shared" si="14"/>
        <v>17820.020000000008</v>
      </c>
    </row>
    <row r="60" spans="1:17" ht="12.75">
      <c r="A60" s="2">
        <v>42514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>
        <f t="shared" si="12"/>
        <v>0</v>
      </c>
      <c r="N60" s="4"/>
      <c r="O60" s="4">
        <v>11402</v>
      </c>
      <c r="P60" s="4">
        <f t="shared" si="13"/>
        <v>11402</v>
      </c>
      <c r="Q60" s="5">
        <f t="shared" si="14"/>
        <v>6418.020000000008</v>
      </c>
    </row>
    <row r="61" spans="1:17" ht="12.75">
      <c r="A61" s="2">
        <v>42521</v>
      </c>
      <c r="B61" s="4"/>
      <c r="C61" s="4"/>
      <c r="D61" s="4">
        <v>1600</v>
      </c>
      <c r="E61" s="4"/>
      <c r="F61" s="4"/>
      <c r="G61" s="4"/>
      <c r="H61" s="4"/>
      <c r="I61" s="4"/>
      <c r="J61" s="4"/>
      <c r="K61" s="4"/>
      <c r="L61" s="4"/>
      <c r="M61" s="4">
        <f t="shared" si="12"/>
        <v>1600</v>
      </c>
      <c r="N61" s="4"/>
      <c r="O61" s="4"/>
      <c r="P61" s="4">
        <f t="shared" si="13"/>
        <v>0</v>
      </c>
      <c r="Q61" s="5">
        <f t="shared" si="14"/>
        <v>8018.020000000008</v>
      </c>
    </row>
    <row r="62" spans="1:16" ht="12.75">
      <c r="A62" s="47" t="s">
        <v>234</v>
      </c>
      <c r="B62" s="48"/>
      <c r="C62" s="48"/>
      <c r="D62" s="48"/>
      <c r="E62" s="48"/>
      <c r="F62" s="48"/>
      <c r="G62" s="48"/>
      <c r="H62" s="48"/>
      <c r="I62" s="48"/>
      <c r="J62" s="49"/>
      <c r="K62" s="31"/>
      <c r="L62" s="31"/>
      <c r="M62" s="11">
        <f>SUM(M54:M61)</f>
        <v>32735.1</v>
      </c>
      <c r="N62" s="11"/>
      <c r="O62" s="4"/>
      <c r="P62" s="4"/>
    </row>
    <row r="63" spans="1:17" ht="12.75">
      <c r="A63" s="24">
        <v>42524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">
        <f aca="true" t="shared" si="15" ref="M63:M68">SUM(B63:L63)</f>
        <v>0</v>
      </c>
      <c r="N63" s="4"/>
      <c r="O63" s="4">
        <v>5844.1</v>
      </c>
      <c r="P63" s="4">
        <f aca="true" t="shared" si="16" ref="P63:P68">SUM(O63:O63)</f>
        <v>5844.1</v>
      </c>
      <c r="Q63" s="5">
        <f>Q61+M63-P63</f>
        <v>2173.9200000000073</v>
      </c>
    </row>
    <row r="64" spans="1:17" ht="12.75">
      <c r="A64" s="24">
        <v>42527</v>
      </c>
      <c r="B64" s="25"/>
      <c r="C64" s="25"/>
      <c r="D64" s="25"/>
      <c r="E64" s="25"/>
      <c r="F64" s="25"/>
      <c r="G64" s="25"/>
      <c r="H64" s="25"/>
      <c r="I64" s="25"/>
      <c r="J64" s="25"/>
      <c r="K64" s="25">
        <v>36009.28</v>
      </c>
      <c r="L64" s="25"/>
      <c r="M64" s="4">
        <f t="shared" si="15"/>
        <v>36009.28</v>
      </c>
      <c r="N64" s="4"/>
      <c r="O64" s="4">
        <v>14863.6</v>
      </c>
      <c r="P64" s="4">
        <f t="shared" si="16"/>
        <v>14863.6</v>
      </c>
      <c r="Q64" s="5">
        <f>Q63+M64-P64</f>
        <v>23319.600000000006</v>
      </c>
    </row>
    <row r="65" spans="1:17" ht="12.75">
      <c r="A65" s="2">
        <v>42528</v>
      </c>
      <c r="B65" s="4"/>
      <c r="C65" s="4"/>
      <c r="D65" s="4">
        <f>2040.6+1030+755</f>
        <v>3825.6</v>
      </c>
      <c r="E65" s="4"/>
      <c r="F65" s="4"/>
      <c r="G65" s="4"/>
      <c r="H65" s="4"/>
      <c r="I65" s="4"/>
      <c r="J65" s="4"/>
      <c r="K65" s="4"/>
      <c r="L65" s="4"/>
      <c r="M65" s="4">
        <f t="shared" si="15"/>
        <v>3825.6</v>
      </c>
      <c r="N65" s="4"/>
      <c r="O65" s="4"/>
      <c r="P65" s="4">
        <f t="shared" si="16"/>
        <v>0</v>
      </c>
      <c r="Q65" s="5">
        <f>Q64+M65-P65</f>
        <v>27145.200000000004</v>
      </c>
    </row>
    <row r="66" spans="1:17" ht="12.75">
      <c r="A66" s="2">
        <v>42539</v>
      </c>
      <c r="B66" s="4"/>
      <c r="C66" s="4"/>
      <c r="D66" s="4">
        <v>3124.3</v>
      </c>
      <c r="E66" s="4"/>
      <c r="F66" s="4"/>
      <c r="G66" s="4"/>
      <c r="H66" s="4"/>
      <c r="I66" s="4"/>
      <c r="J66" s="4"/>
      <c r="K66" s="4"/>
      <c r="L66" s="4"/>
      <c r="M66" s="4">
        <f t="shared" si="15"/>
        <v>3124.3</v>
      </c>
      <c r="N66" s="4"/>
      <c r="O66" s="4"/>
      <c r="P66" s="4">
        <f t="shared" si="16"/>
        <v>0</v>
      </c>
      <c r="Q66" s="5">
        <f>Q65+M66-P66</f>
        <v>30269.500000000004</v>
      </c>
    </row>
    <row r="67" spans="1:17" ht="12.75">
      <c r="A67" s="2">
        <v>42540</v>
      </c>
      <c r="B67" s="4"/>
      <c r="C67" s="4"/>
      <c r="D67" s="4">
        <v>3329.1</v>
      </c>
      <c r="E67" s="4"/>
      <c r="F67" s="4"/>
      <c r="G67" s="4"/>
      <c r="H67" s="4"/>
      <c r="I67" s="4"/>
      <c r="J67" s="4"/>
      <c r="K67" s="4"/>
      <c r="L67" s="4"/>
      <c r="M67" s="4">
        <f t="shared" si="15"/>
        <v>3329.1</v>
      </c>
      <c r="N67" s="4"/>
      <c r="O67" s="4"/>
      <c r="P67" s="4">
        <f t="shared" si="16"/>
        <v>0</v>
      </c>
      <c r="Q67" s="5">
        <f>Q66+M67-P67</f>
        <v>33598.600000000006</v>
      </c>
    </row>
    <row r="68" spans="1:17" ht="12.75">
      <c r="A68" s="2">
        <v>42549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>
        <f t="shared" si="15"/>
        <v>0</v>
      </c>
      <c r="N68" s="4"/>
      <c r="O68" s="4">
        <v>10279</v>
      </c>
      <c r="P68" s="4">
        <f t="shared" si="16"/>
        <v>10279</v>
      </c>
      <c r="Q68" s="5">
        <f>Q67+M68-P68</f>
        <v>23319.600000000006</v>
      </c>
    </row>
    <row r="69" spans="1:16" ht="12.75">
      <c r="A69" s="47" t="s">
        <v>234</v>
      </c>
      <c r="B69" s="48"/>
      <c r="C69" s="48"/>
      <c r="D69" s="48"/>
      <c r="E69" s="48"/>
      <c r="F69" s="48"/>
      <c r="G69" s="48"/>
      <c r="H69" s="48"/>
      <c r="I69" s="48"/>
      <c r="J69" s="49"/>
      <c r="K69" s="31"/>
      <c r="L69" s="31"/>
      <c r="M69" s="11">
        <f>SUM(M64:M68)</f>
        <v>46288.28</v>
      </c>
      <c r="N69" s="11"/>
      <c r="O69" s="4"/>
      <c r="P69" s="4"/>
    </row>
    <row r="70" spans="1:17" ht="12.75">
      <c r="A70" s="2">
        <v>42554</v>
      </c>
      <c r="B70" s="4"/>
      <c r="C70" s="4"/>
      <c r="D70" s="4">
        <v>9087.4</v>
      </c>
      <c r="E70" s="4"/>
      <c r="F70" s="4"/>
      <c r="G70" s="4"/>
      <c r="H70" s="4"/>
      <c r="I70" s="4"/>
      <c r="J70" s="4"/>
      <c r="K70" s="4"/>
      <c r="L70" s="4"/>
      <c r="M70" s="4">
        <f aca="true" t="shared" si="17" ref="M70:M78">SUM(B70:L70)</f>
        <v>9087.4</v>
      </c>
      <c r="N70" s="4"/>
      <c r="O70" s="4"/>
      <c r="P70" s="4">
        <f aca="true" t="shared" si="18" ref="P70:P78">SUM(O70:O70)</f>
        <v>0</v>
      </c>
      <c r="Q70" s="5">
        <f>Q68+M70-P70</f>
        <v>32407.000000000007</v>
      </c>
    </row>
    <row r="71" spans="1:17" ht="12.75">
      <c r="A71" s="2">
        <v>42559</v>
      </c>
      <c r="B71" s="4"/>
      <c r="C71" s="4"/>
      <c r="D71" s="4">
        <v>2750.8</v>
      </c>
      <c r="E71" s="4"/>
      <c r="F71" s="4"/>
      <c r="G71" s="4"/>
      <c r="H71" s="4"/>
      <c r="I71" s="4"/>
      <c r="J71" s="4"/>
      <c r="K71" s="4"/>
      <c r="L71" s="4"/>
      <c r="M71" s="4">
        <f t="shared" si="17"/>
        <v>2750.8</v>
      </c>
      <c r="N71" s="4"/>
      <c r="O71" s="4"/>
      <c r="P71" s="4">
        <f t="shared" si="18"/>
        <v>0</v>
      </c>
      <c r="Q71" s="5">
        <f aca="true" t="shared" si="19" ref="Q71:Q78">Q70+M71-P71</f>
        <v>35157.80000000001</v>
      </c>
    </row>
    <row r="72" spans="1:17" ht="12.75">
      <c r="A72" s="2">
        <v>42561</v>
      </c>
      <c r="B72" s="4"/>
      <c r="C72" s="4"/>
      <c r="D72" s="4">
        <v>1750.8</v>
      </c>
      <c r="E72" s="4"/>
      <c r="F72" s="4"/>
      <c r="G72" s="4">
        <v>5000</v>
      </c>
      <c r="H72" s="4"/>
      <c r="I72" s="4">
        <v>5000</v>
      </c>
      <c r="J72" s="4"/>
      <c r="K72" s="4"/>
      <c r="L72" s="4"/>
      <c r="M72" s="4">
        <f t="shared" si="17"/>
        <v>11750.8</v>
      </c>
      <c r="N72" s="4"/>
      <c r="O72" s="4"/>
      <c r="P72" s="4">
        <f t="shared" si="18"/>
        <v>0</v>
      </c>
      <c r="Q72" s="5">
        <f t="shared" si="19"/>
        <v>46908.600000000006</v>
      </c>
    </row>
    <row r="73" spans="1:17" ht="12.75">
      <c r="A73" s="2">
        <v>42562</v>
      </c>
      <c r="B73" s="4"/>
      <c r="C73" s="4"/>
      <c r="D73" s="4">
        <f>4660+6100</f>
        <v>10760</v>
      </c>
      <c r="E73" s="4"/>
      <c r="F73" s="4"/>
      <c r="G73" s="4"/>
      <c r="H73" s="4"/>
      <c r="I73" s="4"/>
      <c r="J73" s="4"/>
      <c r="K73" s="4"/>
      <c r="L73" s="4"/>
      <c r="M73" s="4">
        <f t="shared" si="17"/>
        <v>10760</v>
      </c>
      <c r="N73" s="4"/>
      <c r="O73" s="4"/>
      <c r="P73" s="4">
        <f t="shared" si="18"/>
        <v>0</v>
      </c>
      <c r="Q73" s="5">
        <f t="shared" si="19"/>
        <v>57668.600000000006</v>
      </c>
    </row>
    <row r="74" spans="1:17" ht="12.75">
      <c r="A74" s="2">
        <v>42563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>
        <f t="shared" si="17"/>
        <v>0</v>
      </c>
      <c r="N74" s="4"/>
      <c r="O74" s="4">
        <v>34349</v>
      </c>
      <c r="P74" s="4">
        <f t="shared" si="18"/>
        <v>34349</v>
      </c>
      <c r="Q74" s="5">
        <f t="shared" si="19"/>
        <v>23319.600000000006</v>
      </c>
    </row>
    <row r="75" spans="1:17" ht="12.75">
      <c r="A75" s="2">
        <v>42564</v>
      </c>
      <c r="B75" s="4"/>
      <c r="C75" s="4"/>
      <c r="D75" s="4">
        <v>800</v>
      </c>
      <c r="E75" s="4"/>
      <c r="F75" s="4"/>
      <c r="G75" s="4"/>
      <c r="H75" s="4"/>
      <c r="I75" s="4"/>
      <c r="J75" s="4"/>
      <c r="K75" s="4"/>
      <c r="L75" s="4"/>
      <c r="M75" s="4">
        <f t="shared" si="17"/>
        <v>800</v>
      </c>
      <c r="N75" s="4"/>
      <c r="O75" s="4"/>
      <c r="P75" s="4">
        <f t="shared" si="18"/>
        <v>0</v>
      </c>
      <c r="Q75" s="5">
        <f t="shared" si="19"/>
        <v>24119.600000000006</v>
      </c>
    </row>
    <row r="76" spans="1:17" ht="12.75">
      <c r="A76" s="2">
        <v>42574</v>
      </c>
      <c r="B76" s="4"/>
      <c r="C76" s="4"/>
      <c r="D76" s="4"/>
      <c r="E76" s="4"/>
      <c r="F76" s="4"/>
      <c r="G76" s="4"/>
      <c r="H76" s="4"/>
      <c r="I76" s="4"/>
      <c r="J76" s="4">
        <v>1000</v>
      </c>
      <c r="K76" s="4"/>
      <c r="L76" s="4"/>
      <c r="M76" s="4">
        <f t="shared" si="17"/>
        <v>1000</v>
      </c>
      <c r="N76" s="4"/>
      <c r="O76" s="4"/>
      <c r="P76" s="4">
        <f t="shared" si="18"/>
        <v>0</v>
      </c>
      <c r="Q76" s="5">
        <f t="shared" si="19"/>
        <v>25119.600000000006</v>
      </c>
    </row>
    <row r="77" spans="1:17" ht="12.75">
      <c r="A77" s="2">
        <v>42575</v>
      </c>
      <c r="B77" s="4"/>
      <c r="C77" s="4"/>
      <c r="D77" s="4">
        <v>938.7</v>
      </c>
      <c r="E77" s="4"/>
      <c r="F77" s="4"/>
      <c r="G77" s="4"/>
      <c r="H77" s="4"/>
      <c r="I77" s="4"/>
      <c r="J77" s="4"/>
      <c r="K77" s="4"/>
      <c r="L77" s="4"/>
      <c r="M77" s="4">
        <f t="shared" si="17"/>
        <v>938.7</v>
      </c>
      <c r="N77" s="4"/>
      <c r="O77" s="4"/>
      <c r="P77" s="4">
        <f t="shared" si="18"/>
        <v>0</v>
      </c>
      <c r="Q77" s="5">
        <f t="shared" si="19"/>
        <v>26058.300000000007</v>
      </c>
    </row>
    <row r="78" spans="1:17" ht="12.75">
      <c r="A78" s="2">
        <v>42580</v>
      </c>
      <c r="B78" s="4"/>
      <c r="C78" s="4"/>
      <c r="D78" s="4">
        <v>3606.6</v>
      </c>
      <c r="E78" s="4"/>
      <c r="F78" s="4"/>
      <c r="G78" s="4"/>
      <c r="H78" s="4"/>
      <c r="I78" s="4"/>
      <c r="J78" s="4"/>
      <c r="K78" s="4"/>
      <c r="L78" s="4"/>
      <c r="M78" s="4">
        <f t="shared" si="17"/>
        <v>3606.6</v>
      </c>
      <c r="N78" s="4"/>
      <c r="O78" s="4"/>
      <c r="P78" s="4">
        <f t="shared" si="18"/>
        <v>0</v>
      </c>
      <c r="Q78" s="5">
        <f t="shared" si="19"/>
        <v>29664.900000000005</v>
      </c>
    </row>
    <row r="79" spans="1:16" ht="12.75">
      <c r="A79" s="47" t="s">
        <v>234</v>
      </c>
      <c r="B79" s="48"/>
      <c r="C79" s="48"/>
      <c r="D79" s="48"/>
      <c r="E79" s="48"/>
      <c r="F79" s="48"/>
      <c r="G79" s="48"/>
      <c r="H79" s="48"/>
      <c r="I79" s="48"/>
      <c r="J79" s="49"/>
      <c r="K79" s="31"/>
      <c r="L79" s="31"/>
      <c r="M79" s="11">
        <f>SUM(M70:M78)</f>
        <v>40694.299999999996</v>
      </c>
      <c r="N79" s="11"/>
      <c r="O79" s="4"/>
      <c r="P79" s="4"/>
    </row>
    <row r="80" spans="1:17" ht="12.75">
      <c r="A80" s="2">
        <v>42586</v>
      </c>
      <c r="B80" s="4"/>
      <c r="C80" s="4"/>
      <c r="D80" s="4">
        <v>9730</v>
      </c>
      <c r="E80" s="4"/>
      <c r="F80" s="4"/>
      <c r="G80" s="4"/>
      <c r="H80" s="4"/>
      <c r="I80" s="4"/>
      <c r="J80" s="4"/>
      <c r="K80" s="4"/>
      <c r="L80" s="4"/>
      <c r="M80" s="4">
        <f aca="true" t="shared" si="20" ref="M80:M89">SUM(B80:L80)</f>
        <v>9730</v>
      </c>
      <c r="N80" s="4"/>
      <c r="O80" s="4"/>
      <c r="P80" s="4">
        <f aca="true" t="shared" si="21" ref="P80:P89">SUM(O80:O80)</f>
        <v>0</v>
      </c>
      <c r="Q80" s="5">
        <f>Q78+M80-P80</f>
        <v>39394.90000000001</v>
      </c>
    </row>
    <row r="81" spans="1:17" ht="12.75">
      <c r="A81" s="2">
        <v>42587</v>
      </c>
      <c r="B81" s="4"/>
      <c r="C81" s="4"/>
      <c r="D81" s="4">
        <v>4138.2</v>
      </c>
      <c r="E81" s="4"/>
      <c r="F81" s="4"/>
      <c r="G81" s="4"/>
      <c r="H81" s="4"/>
      <c r="I81" s="4"/>
      <c r="J81" s="4"/>
      <c r="K81" s="4"/>
      <c r="L81" s="4"/>
      <c r="M81" s="4">
        <f t="shared" si="20"/>
        <v>4138.2</v>
      </c>
      <c r="N81" s="4"/>
      <c r="O81" s="4"/>
      <c r="P81" s="4">
        <f t="shared" si="21"/>
        <v>0</v>
      </c>
      <c r="Q81" s="5">
        <f aca="true" t="shared" si="22" ref="Q81:Q89">Q80+M81-P81</f>
        <v>43533.100000000006</v>
      </c>
    </row>
    <row r="82" spans="1:17" ht="12.75">
      <c r="A82" s="2">
        <v>42589</v>
      </c>
      <c r="B82" s="4"/>
      <c r="C82" s="4"/>
      <c r="D82" s="4">
        <v>6373</v>
      </c>
      <c r="E82" s="4"/>
      <c r="F82" s="4"/>
      <c r="G82" s="4"/>
      <c r="H82" s="4"/>
      <c r="I82" s="4"/>
      <c r="J82" s="4"/>
      <c r="K82" s="4"/>
      <c r="L82" s="4"/>
      <c r="M82" s="4">
        <f t="shared" si="20"/>
        <v>6373</v>
      </c>
      <c r="N82" s="4"/>
      <c r="O82" s="4"/>
      <c r="P82" s="4">
        <f t="shared" si="21"/>
        <v>0</v>
      </c>
      <c r="Q82" s="5">
        <f t="shared" si="22"/>
        <v>49906.100000000006</v>
      </c>
    </row>
    <row r="83" spans="1:17" ht="12.75">
      <c r="A83" s="2">
        <v>42592</v>
      </c>
      <c r="B83" s="4"/>
      <c r="C83" s="4"/>
      <c r="D83" s="4">
        <v>3018.5</v>
      </c>
      <c r="E83" s="4"/>
      <c r="F83" s="4"/>
      <c r="G83" s="4"/>
      <c r="H83" s="4"/>
      <c r="I83" s="4"/>
      <c r="J83" s="4"/>
      <c r="K83" s="4"/>
      <c r="L83" s="4"/>
      <c r="M83" s="4">
        <f t="shared" si="20"/>
        <v>3018.5</v>
      </c>
      <c r="N83" s="4"/>
      <c r="O83" s="4"/>
      <c r="P83" s="4">
        <f t="shared" si="21"/>
        <v>0</v>
      </c>
      <c r="Q83" s="5">
        <f t="shared" si="22"/>
        <v>52924.600000000006</v>
      </c>
    </row>
    <row r="84" spans="1:17" ht="12.75">
      <c r="A84" s="2">
        <v>42594</v>
      </c>
      <c r="B84" s="4"/>
      <c r="C84" s="4"/>
      <c r="D84" s="4">
        <v>6859.3</v>
      </c>
      <c r="E84" s="4"/>
      <c r="F84" s="4"/>
      <c r="G84" s="4"/>
      <c r="H84" s="4"/>
      <c r="I84" s="4"/>
      <c r="J84" s="4"/>
      <c r="K84" s="4"/>
      <c r="L84" s="4"/>
      <c r="M84" s="4">
        <f t="shared" si="20"/>
        <v>6859.3</v>
      </c>
      <c r="N84" s="4"/>
      <c r="O84" s="4"/>
      <c r="P84" s="4">
        <f t="shared" si="21"/>
        <v>0</v>
      </c>
      <c r="Q84" s="5">
        <f t="shared" si="22"/>
        <v>59783.90000000001</v>
      </c>
    </row>
    <row r="85" spans="1:17" ht="12.75">
      <c r="A85" s="2">
        <v>42596</v>
      </c>
      <c r="B85" s="4"/>
      <c r="C85" s="4"/>
      <c r="D85" s="4">
        <v>4305.4</v>
      </c>
      <c r="E85" s="4"/>
      <c r="F85" s="4"/>
      <c r="G85" s="4"/>
      <c r="H85" s="4"/>
      <c r="I85" s="4"/>
      <c r="J85" s="4"/>
      <c r="K85" s="4"/>
      <c r="L85" s="4"/>
      <c r="M85" s="4">
        <f t="shared" si="20"/>
        <v>4305.4</v>
      </c>
      <c r="N85" s="4"/>
      <c r="O85" s="4"/>
      <c r="P85" s="4">
        <f t="shared" si="21"/>
        <v>0</v>
      </c>
      <c r="Q85" s="5">
        <f t="shared" si="22"/>
        <v>64089.30000000001</v>
      </c>
    </row>
    <row r="86" spans="1:17" ht="12.75">
      <c r="A86" s="2">
        <v>42597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>
        <f t="shared" si="20"/>
        <v>0</v>
      </c>
      <c r="N86" s="4"/>
      <c r="O86" s="4">
        <v>40769.7</v>
      </c>
      <c r="P86" s="4">
        <f t="shared" si="21"/>
        <v>40769.7</v>
      </c>
      <c r="Q86" s="5">
        <f t="shared" si="22"/>
        <v>23319.600000000013</v>
      </c>
    </row>
    <row r="87" spans="1:17" ht="12.75">
      <c r="A87" s="2">
        <v>42600</v>
      </c>
      <c r="B87" s="4"/>
      <c r="C87" s="4"/>
      <c r="D87" s="4">
        <v>10186.6</v>
      </c>
      <c r="E87" s="4"/>
      <c r="F87" s="4"/>
      <c r="G87" s="4"/>
      <c r="H87" s="4"/>
      <c r="I87" s="4"/>
      <c r="J87" s="4"/>
      <c r="K87" s="4"/>
      <c r="L87" s="4"/>
      <c r="M87" s="4">
        <f t="shared" si="20"/>
        <v>10186.6</v>
      </c>
      <c r="N87" s="4"/>
      <c r="O87" s="4"/>
      <c r="P87" s="4">
        <f t="shared" si="21"/>
        <v>0</v>
      </c>
      <c r="Q87" s="5">
        <f t="shared" si="22"/>
        <v>33506.20000000001</v>
      </c>
    </row>
    <row r="88" spans="1:17" ht="12.75">
      <c r="A88" s="2">
        <v>42604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>
        <f t="shared" si="20"/>
        <v>0</v>
      </c>
      <c r="N88" s="4"/>
      <c r="O88" s="4">
        <v>10186.6</v>
      </c>
      <c r="P88" s="4">
        <f t="shared" si="21"/>
        <v>10186.6</v>
      </c>
      <c r="Q88" s="5">
        <f t="shared" si="22"/>
        <v>23319.600000000013</v>
      </c>
    </row>
    <row r="89" spans="1:17" ht="12.75">
      <c r="A89" s="2">
        <v>42608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>
        <f t="shared" si="20"/>
        <v>0</v>
      </c>
      <c r="N89" s="4"/>
      <c r="O89" s="4">
        <v>11323</v>
      </c>
      <c r="P89" s="4">
        <f t="shared" si="21"/>
        <v>11323</v>
      </c>
      <c r="Q89" s="5">
        <f t="shared" si="22"/>
        <v>11996.600000000013</v>
      </c>
    </row>
    <row r="90" spans="1:16" ht="12.75">
      <c r="A90" s="47" t="s">
        <v>234</v>
      </c>
      <c r="B90" s="48"/>
      <c r="C90" s="48"/>
      <c r="D90" s="48"/>
      <c r="E90" s="48"/>
      <c r="F90" s="48"/>
      <c r="G90" s="48"/>
      <c r="H90" s="48"/>
      <c r="I90" s="48"/>
      <c r="J90" s="49"/>
      <c r="K90" s="31"/>
      <c r="L90" s="31"/>
      <c r="M90" s="11">
        <f>SUM(M80:M88)</f>
        <v>44611</v>
      </c>
      <c r="N90" s="11"/>
      <c r="O90" s="4"/>
      <c r="P90" s="4"/>
    </row>
    <row r="91" spans="1:17" ht="12.75">
      <c r="A91" s="2">
        <v>42616</v>
      </c>
      <c r="B91" s="4"/>
      <c r="C91" s="4"/>
      <c r="D91" s="4">
        <v>7828.1</v>
      </c>
      <c r="E91" s="4"/>
      <c r="F91" s="4"/>
      <c r="G91" s="4"/>
      <c r="H91" s="4"/>
      <c r="I91" s="4"/>
      <c r="J91" s="4"/>
      <c r="K91" s="4"/>
      <c r="L91" s="4"/>
      <c r="M91" s="4">
        <f aca="true" t="shared" si="23" ref="M91:M99">SUM(B91:L91)</f>
        <v>7828.1</v>
      </c>
      <c r="N91" s="4"/>
      <c r="O91" s="4"/>
      <c r="P91" s="4">
        <f aca="true" t="shared" si="24" ref="P91:P99">SUM(O91:O91)</f>
        <v>0</v>
      </c>
      <c r="Q91" s="5">
        <f>Q89+M91-P91</f>
        <v>19824.70000000001</v>
      </c>
    </row>
    <row r="92" spans="1:17" ht="12.75">
      <c r="A92" s="2">
        <v>42617</v>
      </c>
      <c r="B92" s="4"/>
      <c r="C92" s="4"/>
      <c r="D92" s="4">
        <v>4130</v>
      </c>
      <c r="E92" s="4"/>
      <c r="F92" s="4"/>
      <c r="G92" s="4"/>
      <c r="H92" s="4">
        <v>5000</v>
      </c>
      <c r="I92" s="4"/>
      <c r="J92" s="4"/>
      <c r="K92" s="4"/>
      <c r="L92" s="4"/>
      <c r="M92" s="4">
        <f t="shared" si="23"/>
        <v>9130</v>
      </c>
      <c r="N92" s="4"/>
      <c r="O92" s="4"/>
      <c r="P92" s="4">
        <f t="shared" si="24"/>
        <v>0</v>
      </c>
      <c r="Q92" s="5">
        <f aca="true" t="shared" si="25" ref="Q92:Q99">Q91+M92-P92</f>
        <v>28954.70000000001</v>
      </c>
    </row>
    <row r="93" spans="1:17" ht="12.75">
      <c r="A93" s="2">
        <v>42619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>
        <f t="shared" si="23"/>
        <v>0</v>
      </c>
      <c r="N93" s="4"/>
      <c r="O93" s="4">
        <v>16958.1</v>
      </c>
      <c r="P93" s="4">
        <f t="shared" si="24"/>
        <v>16958.1</v>
      </c>
      <c r="Q93" s="5">
        <f t="shared" si="25"/>
        <v>11996.600000000013</v>
      </c>
    </row>
    <row r="94" spans="1:17" ht="12.75">
      <c r="A94" s="2">
        <v>42623</v>
      </c>
      <c r="B94" s="4"/>
      <c r="C94" s="4"/>
      <c r="D94" s="4">
        <v>5430</v>
      </c>
      <c r="E94" s="4"/>
      <c r="F94" s="4"/>
      <c r="G94" s="4"/>
      <c r="H94" s="4"/>
      <c r="I94" s="4"/>
      <c r="J94" s="4"/>
      <c r="K94" s="4"/>
      <c r="L94" s="4"/>
      <c r="M94" s="4">
        <f t="shared" si="23"/>
        <v>5430</v>
      </c>
      <c r="N94" s="4"/>
      <c r="O94" s="4"/>
      <c r="P94" s="4">
        <f t="shared" si="24"/>
        <v>0</v>
      </c>
      <c r="Q94" s="5">
        <f t="shared" si="25"/>
        <v>17426.600000000013</v>
      </c>
    </row>
    <row r="95" spans="1:17" ht="12.75">
      <c r="A95" s="2">
        <v>42624</v>
      </c>
      <c r="B95" s="4"/>
      <c r="C95" s="4"/>
      <c r="D95" s="4">
        <f>1880+1286.5+1828+1000</f>
        <v>5994.5</v>
      </c>
      <c r="E95" s="4"/>
      <c r="F95" s="4"/>
      <c r="G95" s="4"/>
      <c r="H95" s="4"/>
      <c r="I95" s="4"/>
      <c r="J95" s="4"/>
      <c r="K95" s="4"/>
      <c r="L95" s="4"/>
      <c r="M95" s="4">
        <f t="shared" si="23"/>
        <v>5994.5</v>
      </c>
      <c r="N95" s="4"/>
      <c r="O95" s="4"/>
      <c r="P95" s="4">
        <f t="shared" si="24"/>
        <v>0</v>
      </c>
      <c r="Q95" s="5">
        <f t="shared" si="25"/>
        <v>23421.100000000013</v>
      </c>
    </row>
    <row r="96" spans="1:17" ht="12.75">
      <c r="A96" s="2">
        <v>42626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>
        <f t="shared" si="23"/>
        <v>0</v>
      </c>
      <c r="N96" s="4"/>
      <c r="O96" s="4">
        <v>11424.5</v>
      </c>
      <c r="P96" s="4">
        <f t="shared" si="24"/>
        <v>11424.5</v>
      </c>
      <c r="Q96" s="5">
        <f t="shared" si="25"/>
        <v>11996.600000000013</v>
      </c>
    </row>
    <row r="97" spans="1:17" ht="12.75">
      <c r="A97" s="2">
        <v>42627</v>
      </c>
      <c r="B97" s="4"/>
      <c r="C97" s="4">
        <f>700.9+1692.5+9501.35+1560.8+1080.4+5030.45+3130.1+1270.7</f>
        <v>23967.199999999997</v>
      </c>
      <c r="D97" s="4"/>
      <c r="E97" s="4"/>
      <c r="F97" s="4"/>
      <c r="G97" s="4"/>
      <c r="H97" s="4"/>
      <c r="I97" s="4"/>
      <c r="J97" s="4"/>
      <c r="K97" s="4"/>
      <c r="L97" s="4"/>
      <c r="M97" s="4">
        <f t="shared" si="23"/>
        <v>23967.199999999997</v>
      </c>
      <c r="N97" s="4"/>
      <c r="O97" s="4"/>
      <c r="P97" s="4">
        <f t="shared" si="24"/>
        <v>0</v>
      </c>
      <c r="Q97" s="5">
        <f t="shared" si="25"/>
        <v>35963.80000000001</v>
      </c>
    </row>
    <row r="98" spans="1:17" ht="12.75">
      <c r="A98" s="2">
        <v>42628</v>
      </c>
      <c r="B98" s="4"/>
      <c r="C98" s="4">
        <v>1151.8</v>
      </c>
      <c r="D98" s="4"/>
      <c r="E98" s="4"/>
      <c r="F98" s="4"/>
      <c r="G98" s="4"/>
      <c r="H98" s="4"/>
      <c r="I98" s="4"/>
      <c r="J98" s="4"/>
      <c r="K98" s="4"/>
      <c r="L98" s="4"/>
      <c r="M98" s="4">
        <f t="shared" si="23"/>
        <v>1151.8</v>
      </c>
      <c r="N98" s="4"/>
      <c r="O98" s="4">
        <v>23967.2</v>
      </c>
      <c r="P98" s="4">
        <f t="shared" si="24"/>
        <v>23967.2</v>
      </c>
      <c r="Q98" s="5">
        <f t="shared" si="25"/>
        <v>13148.400000000012</v>
      </c>
    </row>
    <row r="99" spans="1:17" ht="12.75">
      <c r="A99" s="2">
        <v>42637</v>
      </c>
      <c r="B99" s="4"/>
      <c r="C99" s="4"/>
      <c r="D99" s="39">
        <v>1047</v>
      </c>
      <c r="E99" s="4"/>
      <c r="F99" s="4"/>
      <c r="G99" s="4"/>
      <c r="H99" s="4"/>
      <c r="I99" s="4"/>
      <c r="J99" s="4"/>
      <c r="K99" s="4"/>
      <c r="L99" s="4"/>
      <c r="M99" s="4">
        <f t="shared" si="23"/>
        <v>1047</v>
      </c>
      <c r="N99" s="4"/>
      <c r="O99" s="4"/>
      <c r="P99" s="4">
        <f t="shared" si="24"/>
        <v>0</v>
      </c>
      <c r="Q99" s="5">
        <f t="shared" si="25"/>
        <v>14195.400000000012</v>
      </c>
    </row>
    <row r="100" spans="1:16" ht="12.75">
      <c r="A100" s="47" t="s">
        <v>234</v>
      </c>
      <c r="B100" s="48"/>
      <c r="C100" s="48"/>
      <c r="D100" s="48"/>
      <c r="E100" s="48"/>
      <c r="F100" s="48"/>
      <c r="G100" s="48"/>
      <c r="H100" s="48"/>
      <c r="I100" s="48"/>
      <c r="J100" s="49"/>
      <c r="K100" s="31"/>
      <c r="L100" s="31"/>
      <c r="M100" s="11">
        <f>SUM(M91:M99)</f>
        <v>54548.6</v>
      </c>
      <c r="N100" s="11"/>
      <c r="O100" s="4"/>
      <c r="P100" s="4"/>
    </row>
    <row r="101" spans="1:17" ht="12.75">
      <c r="A101" s="2">
        <v>42647</v>
      </c>
      <c r="B101" s="4"/>
      <c r="C101" s="4">
        <v>6967</v>
      </c>
      <c r="D101" s="4"/>
      <c r="E101" s="4"/>
      <c r="F101" s="4"/>
      <c r="G101" s="4"/>
      <c r="H101" s="4"/>
      <c r="I101" s="4"/>
      <c r="J101" s="4"/>
      <c r="K101" s="4"/>
      <c r="L101" s="4"/>
      <c r="M101" s="4">
        <f aca="true" t="shared" si="26" ref="M101:M110">SUM(B101:L101)</f>
        <v>6967</v>
      </c>
      <c r="N101" s="4"/>
      <c r="O101" s="4"/>
      <c r="P101" s="4">
        <f aca="true" t="shared" si="27" ref="P101:P110">SUM(O101:O101)</f>
        <v>0</v>
      </c>
      <c r="Q101" s="5">
        <f>Q99+M101-P101</f>
        <v>21162.400000000012</v>
      </c>
    </row>
    <row r="102" spans="1:17" ht="12.75">
      <c r="A102" s="2">
        <v>42648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>
        <f t="shared" si="26"/>
        <v>0</v>
      </c>
      <c r="N102" s="4"/>
      <c r="O102" s="4">
        <v>8118.8</v>
      </c>
      <c r="P102" s="4">
        <f t="shared" si="27"/>
        <v>8118.8</v>
      </c>
      <c r="Q102" s="5">
        <f aca="true" t="shared" si="28" ref="Q102:Q110">Q101+M102-P102</f>
        <v>13043.600000000013</v>
      </c>
    </row>
    <row r="103" spans="1:17" ht="12.75">
      <c r="A103" s="2">
        <v>42651</v>
      </c>
      <c r="B103" s="4"/>
      <c r="C103" s="4">
        <v>4685.6</v>
      </c>
      <c r="D103" s="4"/>
      <c r="E103" s="4"/>
      <c r="F103" s="4"/>
      <c r="G103" s="4"/>
      <c r="H103" s="4"/>
      <c r="I103" s="4"/>
      <c r="J103" s="4"/>
      <c r="K103" s="4"/>
      <c r="L103" s="4"/>
      <c r="M103" s="4">
        <f t="shared" si="26"/>
        <v>4685.6</v>
      </c>
      <c r="N103" s="4"/>
      <c r="O103" s="4"/>
      <c r="P103" s="4">
        <f t="shared" si="27"/>
        <v>0</v>
      </c>
      <c r="Q103" s="5">
        <f t="shared" si="28"/>
        <v>17729.20000000001</v>
      </c>
    </row>
    <row r="104" spans="1:17" ht="12.75">
      <c r="A104" s="2">
        <v>42652</v>
      </c>
      <c r="B104" s="4"/>
      <c r="C104" s="4">
        <v>1956.1</v>
      </c>
      <c r="D104" s="4"/>
      <c r="E104" s="4"/>
      <c r="F104" s="4"/>
      <c r="G104" s="4"/>
      <c r="H104" s="4"/>
      <c r="I104" s="4"/>
      <c r="J104" s="4"/>
      <c r="K104" s="4"/>
      <c r="L104" s="4"/>
      <c r="M104" s="4">
        <f t="shared" si="26"/>
        <v>1956.1</v>
      </c>
      <c r="N104" s="4"/>
      <c r="O104" s="4"/>
      <c r="P104" s="4">
        <f t="shared" si="27"/>
        <v>0</v>
      </c>
      <c r="Q104" s="5">
        <f t="shared" si="28"/>
        <v>19685.30000000001</v>
      </c>
    </row>
    <row r="105" spans="1:17" ht="12.75">
      <c r="A105" s="2">
        <v>42653</v>
      </c>
      <c r="B105" s="4"/>
      <c r="C105" s="4">
        <v>900</v>
      </c>
      <c r="D105" s="4"/>
      <c r="E105" s="4"/>
      <c r="F105" s="4"/>
      <c r="G105" s="4"/>
      <c r="H105" s="4"/>
      <c r="I105" s="4"/>
      <c r="J105" s="4"/>
      <c r="K105" s="4"/>
      <c r="L105" s="4"/>
      <c r="M105" s="4">
        <f t="shared" si="26"/>
        <v>900</v>
      </c>
      <c r="N105" s="4"/>
      <c r="O105" s="4">
        <v>6641.7</v>
      </c>
      <c r="P105" s="4">
        <f t="shared" si="27"/>
        <v>6641.7</v>
      </c>
      <c r="Q105" s="5">
        <f t="shared" si="28"/>
        <v>13943.60000000001</v>
      </c>
    </row>
    <row r="106" spans="1:17" ht="12.75">
      <c r="A106" s="2">
        <v>42658</v>
      </c>
      <c r="B106" s="4"/>
      <c r="C106" s="40">
        <v>1672.3</v>
      </c>
      <c r="D106" s="4"/>
      <c r="E106" s="4"/>
      <c r="F106" s="4"/>
      <c r="G106" s="4"/>
      <c r="H106" s="4"/>
      <c r="I106" s="4"/>
      <c r="J106" s="4"/>
      <c r="K106" s="4"/>
      <c r="L106" s="4"/>
      <c r="M106" s="4">
        <f t="shared" si="26"/>
        <v>1672.3</v>
      </c>
      <c r="N106" s="4"/>
      <c r="O106" s="4"/>
      <c r="P106" s="4">
        <f t="shared" si="27"/>
        <v>0</v>
      </c>
      <c r="Q106" s="5">
        <f t="shared" si="28"/>
        <v>15615.900000000009</v>
      </c>
    </row>
    <row r="107" spans="1:17" ht="12.75">
      <c r="A107" s="2">
        <v>42659</v>
      </c>
      <c r="B107" s="4"/>
      <c r="C107" s="40">
        <f>2523.9</f>
        <v>2523.9</v>
      </c>
      <c r="D107" s="4">
        <v>1500</v>
      </c>
      <c r="E107" s="4"/>
      <c r="F107" s="4"/>
      <c r="G107" s="4"/>
      <c r="H107" s="4"/>
      <c r="I107" s="4"/>
      <c r="J107" s="4"/>
      <c r="K107" s="4"/>
      <c r="L107" s="4"/>
      <c r="M107" s="4">
        <f t="shared" si="26"/>
        <v>4023.9</v>
      </c>
      <c r="N107" s="4"/>
      <c r="O107" s="4"/>
      <c r="P107" s="4">
        <f t="shared" si="27"/>
        <v>0</v>
      </c>
      <c r="Q107" s="5">
        <f t="shared" si="28"/>
        <v>19639.80000000001</v>
      </c>
    </row>
    <row r="108" spans="1:17" ht="12.75">
      <c r="A108" s="2">
        <v>42660</v>
      </c>
      <c r="B108" s="4"/>
      <c r="C108" s="40"/>
      <c r="D108" s="4"/>
      <c r="E108" s="4"/>
      <c r="F108" s="4"/>
      <c r="G108" s="4"/>
      <c r="H108" s="4"/>
      <c r="I108" s="4"/>
      <c r="J108" s="4"/>
      <c r="K108" s="4"/>
      <c r="L108" s="4"/>
      <c r="M108" s="4">
        <f t="shared" si="26"/>
        <v>0</v>
      </c>
      <c r="N108" s="4"/>
      <c r="O108" s="4">
        <v>5696.2</v>
      </c>
      <c r="P108" s="4">
        <f t="shared" si="27"/>
        <v>5696.2</v>
      </c>
      <c r="Q108" s="5">
        <f t="shared" si="28"/>
        <v>13943.60000000001</v>
      </c>
    </row>
    <row r="109" spans="1:17" ht="12.75">
      <c r="A109" s="2">
        <v>42661</v>
      </c>
      <c r="B109" s="4"/>
      <c r="C109" s="4">
        <v>4566.7</v>
      </c>
      <c r="D109" s="4"/>
      <c r="E109" s="4"/>
      <c r="F109" s="4"/>
      <c r="G109" s="4"/>
      <c r="H109" s="4"/>
      <c r="I109" s="4"/>
      <c r="J109" s="4"/>
      <c r="K109" s="4"/>
      <c r="L109" s="4"/>
      <c r="M109" s="4">
        <f t="shared" si="26"/>
        <v>4566.7</v>
      </c>
      <c r="N109" s="4"/>
      <c r="O109" s="4"/>
      <c r="P109" s="4">
        <f t="shared" si="27"/>
        <v>0</v>
      </c>
      <c r="Q109" s="5">
        <f t="shared" si="28"/>
        <v>18510.30000000001</v>
      </c>
    </row>
    <row r="110" spans="1:17" ht="12.75">
      <c r="A110" s="2">
        <v>42663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>
        <f t="shared" si="26"/>
        <v>0</v>
      </c>
      <c r="N110" s="4"/>
      <c r="O110" s="4">
        <v>4566.7</v>
      </c>
      <c r="P110" s="4">
        <f t="shared" si="27"/>
        <v>4566.7</v>
      </c>
      <c r="Q110" s="5">
        <f t="shared" si="28"/>
        <v>13943.60000000001</v>
      </c>
    </row>
    <row r="111" spans="1:16" ht="12.75">
      <c r="A111" s="47" t="s">
        <v>234</v>
      </c>
      <c r="B111" s="48"/>
      <c r="C111" s="48"/>
      <c r="D111" s="48"/>
      <c r="E111" s="48"/>
      <c r="F111" s="48"/>
      <c r="G111" s="48"/>
      <c r="H111" s="48"/>
      <c r="I111" s="48"/>
      <c r="J111" s="49"/>
      <c r="K111" s="31"/>
      <c r="L111" s="31"/>
      <c r="M111" s="11">
        <f>SUM(M101:M109)</f>
        <v>24771.600000000002</v>
      </c>
      <c r="N111" s="11"/>
      <c r="O111" s="4"/>
      <c r="P111" s="4"/>
    </row>
    <row r="112" spans="1:17" ht="12.75">
      <c r="A112" s="7">
        <v>42676</v>
      </c>
      <c r="B112" s="8"/>
      <c r="C112" s="8"/>
      <c r="D112" s="41">
        <v>6054</v>
      </c>
      <c r="E112" s="8"/>
      <c r="F112" s="8"/>
      <c r="G112" s="8"/>
      <c r="H112" s="8"/>
      <c r="I112" s="8"/>
      <c r="J112" s="8"/>
      <c r="K112" s="4"/>
      <c r="L112" s="4"/>
      <c r="M112" s="4">
        <f aca="true" t="shared" si="29" ref="M112:M120">SUM(B112:L112)</f>
        <v>6054</v>
      </c>
      <c r="N112" s="4"/>
      <c r="O112" s="4"/>
      <c r="P112" s="4">
        <f aca="true" t="shared" si="30" ref="P112:P120">SUM(O112:O112)</f>
        <v>0</v>
      </c>
      <c r="Q112" s="5">
        <f>Q110+M112-P112</f>
        <v>19997.60000000001</v>
      </c>
    </row>
    <row r="113" spans="1:17" ht="12.75">
      <c r="A113" s="7">
        <v>42678</v>
      </c>
      <c r="B113" s="8"/>
      <c r="C113" s="41">
        <v>6692.9</v>
      </c>
      <c r="D113" s="8"/>
      <c r="E113" s="8"/>
      <c r="F113" s="8"/>
      <c r="G113" s="8"/>
      <c r="H113" s="8"/>
      <c r="I113" s="8"/>
      <c r="J113" s="8"/>
      <c r="K113" s="4"/>
      <c r="L113" s="4"/>
      <c r="M113" s="4">
        <f t="shared" si="29"/>
        <v>6692.9</v>
      </c>
      <c r="N113" s="4"/>
      <c r="O113" s="4"/>
      <c r="P113" s="4">
        <f t="shared" si="30"/>
        <v>0</v>
      </c>
      <c r="Q113" s="5">
        <f aca="true" t="shared" si="31" ref="Q113:Q120">Q112+M113-P113</f>
        <v>26690.500000000007</v>
      </c>
    </row>
    <row r="114" spans="1:17" ht="12.75">
      <c r="A114" s="7">
        <v>42679</v>
      </c>
      <c r="B114" s="8"/>
      <c r="C114" s="41">
        <v>4304.4</v>
      </c>
      <c r="D114" s="8"/>
      <c r="E114" s="8"/>
      <c r="F114" s="8"/>
      <c r="G114" s="8"/>
      <c r="H114" s="8"/>
      <c r="I114" s="8"/>
      <c r="J114" s="8"/>
      <c r="K114" s="4"/>
      <c r="L114" s="4"/>
      <c r="M114" s="4">
        <f t="shared" si="29"/>
        <v>4304.4</v>
      </c>
      <c r="N114" s="4"/>
      <c r="O114" s="4"/>
      <c r="P114" s="4">
        <f t="shared" si="30"/>
        <v>0</v>
      </c>
      <c r="Q114" s="5">
        <f t="shared" si="31"/>
        <v>30994.90000000001</v>
      </c>
    </row>
    <row r="115" spans="1:17" ht="12.75">
      <c r="A115" s="7">
        <v>42680</v>
      </c>
      <c r="B115" s="8"/>
      <c r="C115" s="41">
        <v>2863.2</v>
      </c>
      <c r="D115" s="8"/>
      <c r="E115" s="8"/>
      <c r="F115" s="8"/>
      <c r="G115" s="8"/>
      <c r="H115" s="8"/>
      <c r="I115" s="8"/>
      <c r="J115" s="8"/>
      <c r="K115" s="4"/>
      <c r="L115" s="4"/>
      <c r="M115" s="4">
        <f t="shared" si="29"/>
        <v>2863.2</v>
      </c>
      <c r="N115" s="4"/>
      <c r="O115" s="4"/>
      <c r="P115" s="4">
        <f t="shared" si="30"/>
        <v>0</v>
      </c>
      <c r="Q115" s="5">
        <f t="shared" si="31"/>
        <v>33858.100000000006</v>
      </c>
    </row>
    <row r="116" spans="1:17" ht="12.75">
      <c r="A116" s="7">
        <v>42682</v>
      </c>
      <c r="B116" s="8"/>
      <c r="C116" s="41">
        <v>3046.5</v>
      </c>
      <c r="D116" s="41">
        <v>350</v>
      </c>
      <c r="E116" s="8"/>
      <c r="F116" s="8"/>
      <c r="G116" s="8"/>
      <c r="H116" s="8"/>
      <c r="I116" s="8"/>
      <c r="J116" s="8"/>
      <c r="K116" s="4"/>
      <c r="L116" s="4"/>
      <c r="M116" s="4">
        <f t="shared" si="29"/>
        <v>3396.5</v>
      </c>
      <c r="N116" s="4"/>
      <c r="O116" s="4"/>
      <c r="P116" s="4">
        <f t="shared" si="30"/>
        <v>0</v>
      </c>
      <c r="Q116" s="5">
        <f t="shared" si="31"/>
        <v>37254.600000000006</v>
      </c>
    </row>
    <row r="117" spans="1:17" ht="12.75">
      <c r="A117" s="7">
        <v>42683</v>
      </c>
      <c r="B117" s="8"/>
      <c r="C117" s="8"/>
      <c r="D117" s="41">
        <v>1835</v>
      </c>
      <c r="E117" s="8"/>
      <c r="F117" s="8"/>
      <c r="G117" s="8"/>
      <c r="H117" s="8"/>
      <c r="I117" s="8"/>
      <c r="J117" s="8"/>
      <c r="K117" s="4"/>
      <c r="L117" s="4"/>
      <c r="M117" s="4">
        <f t="shared" si="29"/>
        <v>1835</v>
      </c>
      <c r="N117" s="4"/>
      <c r="O117" s="4">
        <v>25843</v>
      </c>
      <c r="P117" s="4">
        <f t="shared" si="30"/>
        <v>25843</v>
      </c>
      <c r="Q117" s="5">
        <f t="shared" si="31"/>
        <v>13246.600000000006</v>
      </c>
    </row>
    <row r="118" spans="1:17" ht="12.75">
      <c r="A118" s="7">
        <v>42689</v>
      </c>
      <c r="B118" s="8"/>
      <c r="C118" s="8">
        <v>7710</v>
      </c>
      <c r="D118" s="8"/>
      <c r="E118" s="8"/>
      <c r="F118" s="8"/>
      <c r="G118" s="8"/>
      <c r="H118" s="8"/>
      <c r="I118" s="8"/>
      <c r="J118" s="8"/>
      <c r="K118" s="4"/>
      <c r="L118" s="4"/>
      <c r="M118" s="4">
        <f t="shared" si="29"/>
        <v>7710</v>
      </c>
      <c r="N118" s="4"/>
      <c r="O118" s="4"/>
      <c r="P118" s="4">
        <f t="shared" si="30"/>
        <v>0</v>
      </c>
      <c r="Q118" s="5">
        <f t="shared" si="31"/>
        <v>20956.600000000006</v>
      </c>
    </row>
    <row r="119" spans="1:17" ht="12.75">
      <c r="A119" s="7">
        <v>42702</v>
      </c>
      <c r="B119" s="8"/>
      <c r="C119" s="8">
        <f>2736+6911.5+2216+3598+1136+1976</f>
        <v>18573.5</v>
      </c>
      <c r="D119" s="8"/>
      <c r="E119" s="8"/>
      <c r="F119" s="8"/>
      <c r="G119" s="8"/>
      <c r="H119" s="8"/>
      <c r="I119" s="8"/>
      <c r="J119" s="8"/>
      <c r="K119" s="4"/>
      <c r="L119" s="4"/>
      <c r="M119" s="4">
        <f t="shared" si="29"/>
        <v>18573.5</v>
      </c>
      <c r="N119" s="4"/>
      <c r="O119" s="4">
        <v>18373.5</v>
      </c>
      <c r="P119" s="4">
        <f t="shared" si="30"/>
        <v>18373.5</v>
      </c>
      <c r="Q119" s="5">
        <f t="shared" si="31"/>
        <v>21156.600000000006</v>
      </c>
    </row>
    <row r="120" spans="1:17" ht="12.75">
      <c r="A120" s="7">
        <v>42703</v>
      </c>
      <c r="B120" s="8"/>
      <c r="C120" s="8">
        <f>5623.02+2447+4626</f>
        <v>12696.02</v>
      </c>
      <c r="D120" s="8"/>
      <c r="E120" s="8"/>
      <c r="F120" s="8"/>
      <c r="G120" s="8"/>
      <c r="H120" s="8"/>
      <c r="I120" s="8"/>
      <c r="J120" s="8"/>
      <c r="K120" s="4"/>
      <c r="L120" s="4"/>
      <c r="M120" s="4">
        <f t="shared" si="29"/>
        <v>12696.02</v>
      </c>
      <c r="N120" s="4"/>
      <c r="O120" s="4">
        <v>12696.02</v>
      </c>
      <c r="P120" s="4">
        <f t="shared" si="30"/>
        <v>12696.02</v>
      </c>
      <c r="Q120" s="5">
        <f t="shared" si="31"/>
        <v>21156.60000000001</v>
      </c>
    </row>
    <row r="121" spans="1:16" ht="12.75">
      <c r="A121" s="50" t="s">
        <v>234</v>
      </c>
      <c r="B121" s="51"/>
      <c r="C121" s="51"/>
      <c r="D121" s="51"/>
      <c r="E121" s="51"/>
      <c r="F121" s="51"/>
      <c r="G121" s="51"/>
      <c r="H121" s="51"/>
      <c r="I121" s="51"/>
      <c r="J121" s="52"/>
      <c r="K121" s="31"/>
      <c r="L121" s="31"/>
      <c r="M121" s="11">
        <f>SUM(M112:M120)</f>
        <v>64125.520000000004</v>
      </c>
      <c r="N121" s="11"/>
      <c r="O121" s="4"/>
      <c r="P121" s="4"/>
    </row>
    <row r="122" spans="1:17" ht="12.75">
      <c r="A122" s="2">
        <v>42715</v>
      </c>
      <c r="B122" s="4"/>
      <c r="C122" s="4">
        <v>11245.7</v>
      </c>
      <c r="D122" s="4">
        <v>1430</v>
      </c>
      <c r="E122" s="4"/>
      <c r="F122" s="4"/>
      <c r="G122" s="4"/>
      <c r="H122" s="4"/>
      <c r="I122" s="4"/>
      <c r="J122" s="4"/>
      <c r="K122" s="4"/>
      <c r="L122" s="4"/>
      <c r="M122" s="4">
        <f>SUM(B122:L122)</f>
        <v>12675.7</v>
      </c>
      <c r="N122" s="4"/>
      <c r="O122" s="4"/>
      <c r="P122" s="4">
        <f>SUM(O122:O122)</f>
        <v>0</v>
      </c>
      <c r="Q122" s="5">
        <f>Q120+M122-P122</f>
        <v>33832.30000000001</v>
      </c>
    </row>
    <row r="123" spans="1:17" ht="12.75">
      <c r="A123" s="15">
        <v>42716</v>
      </c>
      <c r="B123" s="4"/>
      <c r="C123" s="4"/>
      <c r="D123" s="4"/>
      <c r="E123" s="4"/>
      <c r="F123" s="4"/>
      <c r="G123" s="4"/>
      <c r="H123" s="4"/>
      <c r="I123" s="4"/>
      <c r="J123" s="4"/>
      <c r="K123" s="17"/>
      <c r="L123" s="17"/>
      <c r="M123" s="4">
        <f>SUM(B123:L123)</f>
        <v>0</v>
      </c>
      <c r="N123" s="4"/>
      <c r="O123" s="4">
        <v>12657.7</v>
      </c>
      <c r="P123" s="4">
        <f>SUM(O123:O123)</f>
        <v>12657.7</v>
      </c>
      <c r="Q123" s="5">
        <f>Q122+M123-P123</f>
        <v>21174.60000000001</v>
      </c>
    </row>
    <row r="124" spans="1:17" ht="12.75">
      <c r="A124" s="15">
        <v>42720</v>
      </c>
      <c r="B124" s="4"/>
      <c r="C124" s="4"/>
      <c r="D124" s="4"/>
      <c r="E124" s="4"/>
      <c r="F124" s="4"/>
      <c r="G124" s="4"/>
      <c r="H124" s="4"/>
      <c r="I124" s="4"/>
      <c r="J124" s="4"/>
      <c r="K124" s="17"/>
      <c r="L124" s="17"/>
      <c r="M124" s="4">
        <f>SUM(B124:L124)</f>
        <v>0</v>
      </c>
      <c r="N124" s="4"/>
      <c r="O124" s="4">
        <v>7710</v>
      </c>
      <c r="P124" s="4">
        <f>SUM(O124:O124)</f>
        <v>7710</v>
      </c>
      <c r="Q124" s="5">
        <f>Q123+M124-P124</f>
        <v>13464.60000000001</v>
      </c>
    </row>
    <row r="125" spans="1:17" ht="12.75">
      <c r="A125" s="15">
        <v>42730</v>
      </c>
      <c r="B125" s="4"/>
      <c r="C125" s="4">
        <f>7263.6+6001</f>
        <v>13264.6</v>
      </c>
      <c r="D125" s="4"/>
      <c r="E125" s="4"/>
      <c r="F125" s="4"/>
      <c r="G125" s="4"/>
      <c r="H125" s="4"/>
      <c r="I125" s="4"/>
      <c r="J125" s="4"/>
      <c r="K125" s="17"/>
      <c r="L125" s="17"/>
      <c r="M125" s="4">
        <f>SUM(B125:L125)</f>
        <v>13264.6</v>
      </c>
      <c r="N125" s="4"/>
      <c r="O125" s="4">
        <v>13264.6</v>
      </c>
      <c r="P125" s="4">
        <f>SUM(O125:O125)</f>
        <v>13264.6</v>
      </c>
      <c r="Q125" s="5">
        <f>Q123+M125-P125</f>
        <v>21174.600000000013</v>
      </c>
    </row>
    <row r="126" spans="1:17" ht="12.75">
      <c r="A126" s="15">
        <v>42734</v>
      </c>
      <c r="B126" s="4"/>
      <c r="C126" s="4">
        <v>7086.1</v>
      </c>
      <c r="D126" s="4"/>
      <c r="E126" s="4"/>
      <c r="F126" s="4"/>
      <c r="G126" s="4"/>
      <c r="H126" s="4"/>
      <c r="I126" s="4"/>
      <c r="J126" s="4"/>
      <c r="K126" s="17"/>
      <c r="L126" s="17"/>
      <c r="M126" s="4">
        <f>SUM(B126:L126)</f>
        <v>7086.1</v>
      </c>
      <c r="N126" s="4">
        <v>20550.7</v>
      </c>
      <c r="O126" s="4"/>
      <c r="P126" s="4">
        <f>SUM(N126:O126)</f>
        <v>20550.7</v>
      </c>
      <c r="Q126" s="5">
        <f>Q124+M126-P126</f>
        <v>0</v>
      </c>
    </row>
    <row r="127" spans="1:16" ht="12.75">
      <c r="A127" s="47" t="s">
        <v>234</v>
      </c>
      <c r="B127" s="48"/>
      <c r="C127" s="48"/>
      <c r="D127" s="48"/>
      <c r="E127" s="48"/>
      <c r="F127" s="48"/>
      <c r="G127" s="48"/>
      <c r="H127" s="48"/>
      <c r="I127" s="48"/>
      <c r="J127" s="49"/>
      <c r="K127" s="31"/>
      <c r="L127" s="31"/>
      <c r="M127" s="11">
        <f>SUM(M122:M122)</f>
        <v>12675.7</v>
      </c>
      <c r="N127" s="11"/>
      <c r="O127" s="4"/>
      <c r="P127" s="4"/>
    </row>
    <row r="128" spans="2:16" ht="12.75">
      <c r="B128" s="5">
        <f aca="true" t="shared" si="32" ref="B128:K128">SUM(B6:B122)</f>
        <v>48951.81</v>
      </c>
      <c r="C128" s="54">
        <f t="shared" si="32"/>
        <v>199956.36000000002</v>
      </c>
      <c r="D128" s="54">
        <f t="shared" si="32"/>
        <v>240989.2</v>
      </c>
      <c r="E128" s="5">
        <f t="shared" si="32"/>
        <v>3962.9</v>
      </c>
      <c r="F128" s="5">
        <f t="shared" si="32"/>
        <v>5900</v>
      </c>
      <c r="G128" s="5">
        <f t="shared" si="32"/>
        <v>5000</v>
      </c>
      <c r="H128" s="5">
        <f t="shared" si="32"/>
        <v>5000</v>
      </c>
      <c r="I128" s="5">
        <f t="shared" si="32"/>
        <v>5000</v>
      </c>
      <c r="J128" s="5">
        <f t="shared" si="32"/>
        <v>1000</v>
      </c>
      <c r="K128" s="5">
        <f t="shared" si="32"/>
        <v>36009.28</v>
      </c>
      <c r="L128" s="5">
        <f>SUM(L5:L122)</f>
        <v>47615.87</v>
      </c>
      <c r="M128" s="5">
        <f>M14+M30+M42+M53+M62+M69+M79+M90+M100+M111+M121+M127</f>
        <v>599385.4199999998</v>
      </c>
      <c r="N128" s="5">
        <f>SUM(N5:N126)</f>
        <v>20550.7</v>
      </c>
      <c r="O128" s="54">
        <f>SUM(O5:O126)</f>
        <v>599185.4199999998</v>
      </c>
      <c r="P128" s="54">
        <f>SUM(P5:P122)</f>
        <v>565553.1199999999</v>
      </c>
    </row>
    <row r="129" spans="13:14" ht="12.75">
      <c r="M129" s="5">
        <f>SUM(B128:L128)</f>
        <v>599385.42</v>
      </c>
      <c r="N129" s="5"/>
    </row>
    <row r="130" spans="13:14" ht="12.75">
      <c r="M130" s="5">
        <f>M128-M129</f>
        <v>0</v>
      </c>
      <c r="N130" s="5"/>
    </row>
  </sheetData>
  <sheetProtection/>
  <mergeCells count="14">
    <mergeCell ref="A53:J53"/>
    <mergeCell ref="B3:F3"/>
    <mergeCell ref="G3:J3"/>
    <mergeCell ref="A14:J14"/>
    <mergeCell ref="A42:J42"/>
    <mergeCell ref="A30:J30"/>
    <mergeCell ref="A62:J62"/>
    <mergeCell ref="A69:J69"/>
    <mergeCell ref="A79:J79"/>
    <mergeCell ref="A127:J127"/>
    <mergeCell ref="A90:J90"/>
    <mergeCell ref="A100:J100"/>
    <mergeCell ref="A111:J111"/>
    <mergeCell ref="A121:J1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user4</cp:lastModifiedBy>
  <cp:lastPrinted>2017-02-10T07:44:56Z</cp:lastPrinted>
  <dcterms:created xsi:type="dcterms:W3CDTF">1996-10-08T23:32:33Z</dcterms:created>
  <dcterms:modified xsi:type="dcterms:W3CDTF">2017-07-17T14:38:57Z</dcterms:modified>
  <cp:category/>
  <cp:version/>
  <cp:contentType/>
  <cp:contentStatus/>
</cp:coreProperties>
</file>